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scotsconnect-my.sharepoint.com/personal/steven_scott_gov_scot/Documents/"/>
    </mc:Choice>
  </mc:AlternateContent>
  <xr:revisionPtr revIDLastSave="0" documentId="8_{E5C38A0C-A504-4DB1-92B7-65FAC70673EB}" xr6:coauthVersionLast="47" xr6:coauthVersionMax="47" xr10:uidLastSave="{00000000-0000-0000-0000-000000000000}"/>
  <bookViews>
    <workbookView xWindow="13710" yWindow="-16320" windowWidth="29040" windowHeight="15840" activeTab="2" xr2:uid="{00000000-000D-0000-FFFF-FFFF00000000}"/>
  </bookViews>
  <sheets>
    <sheet name="Water calculator" sheetId="4" r:id="rId1"/>
    <sheet name="Water calculator (G)" sheetId="7" r:id="rId2"/>
    <sheet name="Water calculator (S)"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8" l="1"/>
  <c r="D36" i="8"/>
  <c r="D35" i="8"/>
  <c r="D33" i="8"/>
  <c r="C30" i="8"/>
  <c r="C29" i="8"/>
  <c r="C28" i="8"/>
  <c r="C25" i="8"/>
  <c r="C19" i="8"/>
  <c r="P18" i="8"/>
  <c r="O17" i="8"/>
  <c r="N17" i="8"/>
  <c r="M17" i="8"/>
  <c r="L17" i="8"/>
  <c r="K17" i="8"/>
  <c r="J17" i="8"/>
  <c r="I17" i="8"/>
  <c r="H17" i="8"/>
  <c r="G17" i="8"/>
  <c r="F17" i="8"/>
  <c r="E17" i="8"/>
  <c r="D17" i="8"/>
  <c r="C17" i="8" s="1"/>
  <c r="G20" i="8" s="1"/>
  <c r="H20" i="8" s="1"/>
  <c r="C15" i="8"/>
  <c r="C14" i="8"/>
  <c r="G16" i="8" s="1"/>
  <c r="C27" i="8" s="1"/>
  <c r="C12" i="8"/>
  <c r="D37" i="7"/>
  <c r="D36" i="7"/>
  <c r="D35" i="7"/>
  <c r="D33" i="7"/>
  <c r="C30" i="7"/>
  <c r="C29" i="7"/>
  <c r="C28" i="7"/>
  <c r="C25" i="7"/>
  <c r="C19" i="7"/>
  <c r="P18" i="7"/>
  <c r="O17" i="7"/>
  <c r="N17" i="7"/>
  <c r="M17" i="7"/>
  <c r="L17" i="7"/>
  <c r="K17" i="7"/>
  <c r="J17" i="7"/>
  <c r="I17" i="7"/>
  <c r="H17" i="7"/>
  <c r="G17" i="7"/>
  <c r="F17" i="7"/>
  <c r="E17" i="7"/>
  <c r="D17" i="7"/>
  <c r="C15" i="7"/>
  <c r="C14" i="7"/>
  <c r="G16" i="7" s="1"/>
  <c r="C27" i="7" s="1"/>
  <c r="C12" i="7"/>
  <c r="C39" i="4"/>
  <c r="C30" i="4"/>
  <c r="C25" i="4"/>
  <c r="C26" i="4" s="1"/>
  <c r="P17" i="7" l="1"/>
  <c r="C17" i="7"/>
  <c r="G20" i="7" s="1"/>
  <c r="H20" i="7" s="1"/>
  <c r="C21" i="8"/>
  <c r="C26" i="8"/>
  <c r="C39" i="8" s="1"/>
  <c r="P17" i="8"/>
  <c r="C21" i="7" l="1"/>
  <c r="D40" i="7" s="1"/>
  <c r="C26" i="7"/>
  <c r="C39" i="7" s="1"/>
  <c r="C41" i="8"/>
  <c r="D41" i="8" s="1"/>
  <c r="D40" i="8"/>
  <c r="C15" i="4"/>
  <c r="C14" i="4"/>
  <c r="P18" i="4"/>
  <c r="E17" i="4"/>
  <c r="F17" i="4"/>
  <c r="G17" i="4"/>
  <c r="H17" i="4"/>
  <c r="I17" i="4"/>
  <c r="J17" i="4"/>
  <c r="K17" i="4"/>
  <c r="L17" i="4"/>
  <c r="M17" i="4"/>
  <c r="N17" i="4"/>
  <c r="O17" i="4"/>
  <c r="D17" i="4"/>
  <c r="D37" i="4"/>
  <c r="D36" i="4"/>
  <c r="D35" i="4"/>
  <c r="D33" i="4"/>
  <c r="C29" i="4"/>
  <c r="C28" i="4"/>
  <c r="C19" i="4"/>
  <c r="C12" i="4"/>
  <c r="C41" i="7" l="1"/>
  <c r="D41" i="7" s="1"/>
  <c r="P17" i="4"/>
  <c r="G16" i="4"/>
  <c r="C27" i="4" s="1"/>
  <c r="C17" i="4"/>
  <c r="G20" i="4" s="1"/>
  <c r="H20" i="4" l="1"/>
  <c r="C21" i="4"/>
  <c r="D40" i="4" l="1"/>
  <c r="C41" i="4"/>
  <c r="D4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Ludmilla Kosmina</author>
    <author>tc={A8D2BEE3-10CD-42ED-9BBD-ACB76F0E85C1}</author>
    <author>tc={1BAE2DD0-18CB-40CB-8F90-F7C28729224E}</author>
    <author>tc={7242C94D-5D25-4582-B37D-76A208266365}</author>
  </authors>
  <commentList>
    <comment ref="A17" authorId="0" shapeId="0" xr:uid="{00000000-0006-0000-0000-000001000000}">
      <text>
        <r>
          <rPr>
            <b/>
            <sz val="9"/>
            <color indexed="81"/>
            <rFont val="Tahoma"/>
            <family val="2"/>
          </rPr>
          <t>Note:</t>
        </r>
        <r>
          <rPr>
            <sz val="9"/>
            <color indexed="81"/>
            <rFont val="Tahoma"/>
            <family val="2"/>
          </rPr>
          <t xml:space="preserve">
applies for combined cylinders only plus presence of a cylinder thermostat</t>
        </r>
      </text>
    </comment>
    <comment ref="B28" authorId="1" shapeId="0" xr:uid="{A8D2BEE3-10CD-42ED-9BBD-ACB76F0E85C1}">
      <text>
        <t xml:space="preserve">[Threaded comment]
Your version of Excel allows you to read this threaded comment; however, any edits to it will get removed if the file is opened in a newer version of Excel. Learn more: https://go.microsoft.com/fwlink/?linkid=870924
Comment:
    Storage WWHR - box 63(a) includes value derived by  equation G10 in Appendix G ;
IF Instantaneous WWHR - box 63(a) includes value derived by equation G18 in Appendix G </t>
      </text>
    </comment>
    <comment ref="B29" authorId="2" shapeId="0" xr:uid="{1BAE2DD0-18CB-40CB-8F90-F7C28729224E}">
      <text>
        <t xml:space="preserve">[Threaded comment]
Your version of Excel allows you to read this threaded comment; however, any edits to it will get removed if the file is opened in a newer version of Excel. Learn more: https://go.microsoft.com/fwlink/?linkid=870924
Comment:
    in Appendix G, the value derived  by equation G8
Reply:
    * can be G1, G2, G5 or G6		
</t>
      </text>
    </comment>
    <comment ref="B30" authorId="3" shapeId="0" xr:uid="{7242C94D-5D25-4582-B37D-76A208266365}">
      <text>
        <t>[Threaded comment]
Your version of Excel allows you to read this threaded comment; however, any edits to it will get removed if the file is opened in a newer version of Excel. Learn more: https://go.microsoft.com/fwlink/?linkid=870924
Comment:
    No equation number in Appendix G, the approach is in section G4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Ludmilla Kosmina</author>
    <author>tc={12671A81-119C-49C3-8686-0C11D6D80444}</author>
    <author>tc={31CF3115-DEFE-49D1-A4C6-98A71829915F}</author>
    <author>tc={ACA30F32-5B14-443F-B71F-68B8611DD7AC}</author>
  </authors>
  <commentList>
    <comment ref="A17" authorId="0" shapeId="0" xr:uid="{0513768A-007B-4664-8096-37EFCA0C9068}">
      <text>
        <r>
          <rPr>
            <b/>
            <sz val="9"/>
            <color indexed="81"/>
            <rFont val="Tahoma"/>
            <family val="2"/>
          </rPr>
          <t>Note:</t>
        </r>
        <r>
          <rPr>
            <sz val="9"/>
            <color indexed="81"/>
            <rFont val="Tahoma"/>
            <family val="2"/>
          </rPr>
          <t xml:space="preserve">
applies for combined cylinders only plus presence of a cylinder thermostat</t>
        </r>
      </text>
    </comment>
    <comment ref="B28" authorId="1" shapeId="0" xr:uid="{12671A81-119C-49C3-8686-0C11D6D80444}">
      <text>
        <t xml:space="preserve">[Threaded comment]
Your version of Excel allows you to read this threaded comment; however, any edits to it will get removed if the file is opened in a newer version of Excel. Learn more: https://go.microsoft.com/fwlink/?linkid=870924
Comment:
    Storage WWHR - box 63(a) includes value derived by  equation G10 in Appendix G ;
IF Instantaneous WWHR - box 63(a) includes value derived by equation G18 in Appendix G </t>
      </text>
    </comment>
    <comment ref="B29" authorId="2" shapeId="0" xr:uid="{31CF3115-DEFE-49D1-A4C6-98A71829915F}">
      <text>
        <t xml:space="preserve">[Threaded comment]
Your version of Excel allows you to read this threaded comment; however, any edits to it will get removed if the file is opened in a newer version of Excel. Learn more: https://go.microsoft.com/fwlink/?linkid=870924
Comment:
    in Appendix G, the value derived  by equation G8
Reply:
    * can be G1, G2, G5 or G6		
</t>
      </text>
    </comment>
    <comment ref="B30" authorId="3" shapeId="0" xr:uid="{ACA30F32-5B14-443F-B71F-68B8611DD7AC}">
      <text>
        <t>[Threaded comment]
Your version of Excel allows you to read this threaded comment; however, any edits to it will get removed if the file is opened in a newer version of Excel. Learn more: https://go.microsoft.com/fwlink/?linkid=870924
Comment:
    No equation number in Appendix G, the approach is in section G4</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Ludmilla Kosmina</author>
    <author>tc={AD97AAD5-DFBC-4D21-8F91-0DFD4EADE33A}</author>
    <author>tc={D8E4DC9C-0F1C-463C-8AC5-2B9B31A7355B}</author>
    <author>tc={B1B9365B-C9ED-4492-8436-CEEC702F1700}</author>
  </authors>
  <commentList>
    <comment ref="A17" authorId="0" shapeId="0" xr:uid="{D43B5A9C-DA39-4260-A9E3-5CF9042E95F8}">
      <text>
        <r>
          <rPr>
            <b/>
            <sz val="9"/>
            <color indexed="81"/>
            <rFont val="Tahoma"/>
            <family val="2"/>
          </rPr>
          <t>Note:</t>
        </r>
        <r>
          <rPr>
            <sz val="9"/>
            <color indexed="81"/>
            <rFont val="Tahoma"/>
            <family val="2"/>
          </rPr>
          <t xml:space="preserve">
applies for combined cylinders only plus presence of a cylinder thermostat</t>
        </r>
      </text>
    </comment>
    <comment ref="B28" authorId="1" shapeId="0" xr:uid="{AD97AAD5-DFBC-4D21-8F91-0DFD4EADE33A}">
      <text>
        <t xml:space="preserve">[Threaded comment]
Your version of Excel allows you to read this threaded comment; however, any edits to it will get removed if the file is opened in a newer version of Excel. Learn more: https://go.microsoft.com/fwlink/?linkid=870924
Comment:
    Storage WWHR - box 63(a) includes value derived by  equation G10 in Appendix G ;
IF Instantaneous WWHR - box 63(a) includes value derived by equation G18 in Appendix G </t>
      </text>
    </comment>
    <comment ref="B29" authorId="2" shapeId="0" xr:uid="{D8E4DC9C-0F1C-463C-8AC5-2B9B31A7355B}">
      <text>
        <t xml:space="preserve">[Threaded comment]
Your version of Excel allows you to read this threaded comment; however, any edits to it will get removed if the file is opened in a newer version of Excel. Learn more: https://go.microsoft.com/fwlink/?linkid=870924
Comment:
    in Appendix G, the value derived  by equation G8
Reply:
    * can be G1, G2, G5 or G6		
</t>
      </text>
    </comment>
    <comment ref="B30" authorId="3" shapeId="0" xr:uid="{B1B9365B-C9ED-4492-8436-CEEC702F1700}">
      <text>
        <t>[Threaded comment]
Your version of Excel allows you to read this threaded comment; however, any edits to it will get removed if the file is opened in a newer version of Excel. Learn more: https://go.microsoft.com/fwlink/?linkid=870924
Comment:
    No equation number in Appendix G, the approach is in section G4</t>
      </text>
    </comment>
  </commentList>
</comments>
</file>

<file path=xl/sharedStrings.xml><?xml version="1.0" encoding="utf-8"?>
<sst xmlns="http://schemas.openxmlformats.org/spreadsheetml/2006/main" count="201" uniqueCount="66">
  <si>
    <t>Enter data in green cells from the DER worksheet (annual value or monthly values as applicable)</t>
  </si>
  <si>
    <t>Percentage required for G3</t>
  </si>
  <si>
    <t>When not applicable (e.g. primary circuit loss with a combi boiler) enter 0</t>
  </si>
  <si>
    <t>Worksheet</t>
  </si>
  <si>
    <t>Positive</t>
  </si>
  <si>
    <t>reference</t>
  </si>
  <si>
    <t>values</t>
  </si>
  <si>
    <t>Jan</t>
  </si>
  <si>
    <t>Feb</t>
  </si>
  <si>
    <t>Mar</t>
  </si>
  <si>
    <t>Apr</t>
  </si>
  <si>
    <t>May</t>
  </si>
  <si>
    <t>Jun</t>
  </si>
  <si>
    <t>Jul</t>
  </si>
  <si>
    <t>Aug</t>
  </si>
  <si>
    <t>Sep</t>
  </si>
  <si>
    <t>Oct</t>
  </si>
  <si>
    <t>Nov</t>
  </si>
  <si>
    <t>Dec</t>
  </si>
  <si>
    <t>(45)</t>
  </si>
  <si>
    <t>Distribution loss</t>
  </si>
  <si>
    <t>(46)</t>
  </si>
  <si>
    <t>Energy lost from cylinder in kWh/day</t>
  </si>
  <si>
    <t>(55)</t>
  </si>
  <si>
    <t>(59)</t>
  </si>
  <si>
    <t>(61)</t>
  </si>
  <si>
    <t>saving in primary loss</t>
  </si>
  <si>
    <t>Annual energy demand for hot water</t>
  </si>
  <si>
    <t>Negative</t>
  </si>
  <si>
    <t>Renewable or heat recovery sources</t>
  </si>
  <si>
    <t>Solar water heating</t>
  </si>
  <si>
    <t>* can be G1, G2, G5 or G6</t>
  </si>
  <si>
    <t>Appendix Q (value identified in App.Q spreadsheet)</t>
  </si>
  <si>
    <t>Other technology 1</t>
  </si>
  <si>
    <t>These boxes are used only to allow for technologies not included in the SAP calculation and which have been authorised for the purposes of standard 7.1 (see Note 1 below)</t>
  </si>
  <si>
    <t>Other technology 2</t>
  </si>
  <si>
    <t>Other technology 3</t>
  </si>
  <si>
    <t>Total from renewable or heat recovery sources</t>
  </si>
  <si>
    <t>Percentage from renewable or heat recovery sources</t>
  </si>
  <si>
    <t xml:space="preserve">    Reduction in primary loss</t>
  </si>
  <si>
    <t>Energy content of hot water used (annual)</t>
  </si>
  <si>
    <t>Primary circuit loss (monthly, modified by Table H4)</t>
  </si>
  <si>
    <t>Combi loss (monthly)</t>
  </si>
  <si>
    <t>Primary circuit loss (annual, sum of (59) without Table H4)</t>
  </si>
  <si>
    <t>Section 7: Sustainability</t>
  </si>
  <si>
    <t>This spreadsheet is to be used for assessing the aspect of energy for water heating within the higher levels (silver and gold) of the Scottish building standard 7.1</t>
  </si>
  <si>
    <t>Percentage required for S3</t>
  </si>
  <si>
    <t>(56)</t>
  </si>
  <si>
    <t>Total storage loss</t>
  </si>
  <si>
    <t>(57)</t>
  </si>
  <si>
    <t>Net storage loss</t>
  </si>
  <si>
    <t xml:space="preserve">net storage loss </t>
  </si>
  <si>
    <t>(if combined cylinder)</t>
  </si>
  <si>
    <t xml:space="preserve">    Reduction in cylinder loss</t>
  </si>
  <si>
    <t>Version 1.0</t>
  </si>
  <si>
    <t>Savings from combined solar cylinder</t>
  </si>
  <si>
    <t>(63c)</t>
  </si>
  <si>
    <t>SAP 10.2</t>
  </si>
  <si>
    <t>10/03/2023 LK</t>
  </si>
  <si>
    <t>(63a)</t>
  </si>
  <si>
    <t>(63b)</t>
  </si>
  <si>
    <t xml:space="preserve">Waste water heat recovery (WWHR)      </t>
  </si>
  <si>
    <t xml:space="preserve">Flue gas heat recovery (FGHR)               </t>
  </si>
  <si>
    <t>(63d)*</t>
  </si>
  <si>
    <t>PV diverter (NEW)</t>
  </si>
  <si>
    <t>Note 1: SAP currently includes technologies of solar water heating, flue gas heat recovery, waste water heat recovery and PV diverter that already count against hot water demand. But if another renewable or heat recovery technology directly allocates heat or electricity produced to reduce the annual demand for the heating hot water it could be included in an 'other technology' box. The design energy output of the technology would need to be reported to the verifier to show an optional upper level in this aspect is being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</si>
</sst>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6" x14ac:knownFonts="1">
    <font>
      <sz val="10"/>
      <color theme="1"/>
      <name val="Arial"/>
      <family val="2"/>
    </font>
    <font>
      <sz val="10"/>
      <name val="Arial"/>
      <family val="2"/>
    </font>
    <font>
      <u/>
      <sz val="10"/>
      <name val="Arial"/>
      <family val="2"/>
    </font>
    <font>
      <sz val="10"/>
      <color indexed="55"/>
      <name val="Arial"/>
      <family val="2"/>
    </font>
    <font>
      <sz val="10"/>
      <color indexed="10"/>
      <name val="Arial"/>
      <family val="2"/>
    </font>
    <font>
      <b/>
      <sz val="10"/>
      <name val="Arial"/>
      <family val="2"/>
    </font>
    <font>
      <b/>
      <sz val="10"/>
      <color rgb="FF000000"/>
      <name val="Arial"/>
      <family val="2"/>
    </font>
    <font>
      <sz val="10"/>
      <color rgb="FF000000"/>
      <name val="Arial"/>
      <family val="2"/>
    </font>
    <font>
      <sz val="9"/>
      <color indexed="81"/>
      <name val="Tahoma"/>
      <family val="2"/>
    </font>
    <font>
      <b/>
      <sz val="9"/>
      <color indexed="81"/>
      <name val="Tahoma"/>
      <family val="2"/>
    </font>
    <font>
      <sz val="10"/>
      <color rgb="FFFF0000"/>
      <name val="Arial"/>
      <family val="2"/>
    </font>
    <font>
      <b/>
      <sz val="10"/>
      <color theme="0" tint="-0.34998626667073579"/>
      <name val="Arial"/>
      <family val="2"/>
    </font>
    <font>
      <sz val="10"/>
      <color theme="0" tint="-0.34998626667073579"/>
      <name val="Arial"/>
      <family val="2"/>
    </font>
    <font>
      <b/>
      <sz val="12"/>
      <name val="Arial"/>
      <family val="2"/>
    </font>
    <font>
      <sz val="12"/>
      <color theme="1"/>
      <name val="Arial"/>
      <family val="2"/>
    </font>
    <font>
      <sz val="10"/>
      <color theme="9" tint="-0.499984740745262"/>
      <name val="Arial"/>
      <family val="2"/>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CFFCC"/>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2" fontId="3" fillId="0" borderId="0" xfId="0" applyNumberFormat="1" applyFont="1" applyAlignment="1">
      <alignment horizontal="center"/>
    </xf>
    <xf numFmtId="4" fontId="1" fillId="2" borderId="1" xfId="0" applyNumberFormat="1" applyFont="1" applyFill="1" applyBorder="1" applyAlignment="1" applyProtection="1">
      <alignment horizontal="center"/>
      <protection locked="0"/>
    </xf>
    <xf numFmtId="2" fontId="1" fillId="2" borderId="1" xfId="0" applyNumberFormat="1" applyFont="1" applyFill="1" applyBorder="1" applyAlignment="1" applyProtection="1">
      <alignment horizontal="center"/>
      <protection locked="0"/>
    </xf>
    <xf numFmtId="2" fontId="1" fillId="2" borderId="1" xfId="0" applyNumberFormat="1" applyFont="1" applyFill="1" applyBorder="1" applyAlignment="1" applyProtection="1">
      <alignment horizontal="right"/>
      <protection locked="0"/>
    </xf>
    <xf numFmtId="2" fontId="5" fillId="0" borderId="0" xfId="0" applyNumberFormat="1" applyFont="1" applyAlignment="1">
      <alignment horizontal="right"/>
    </xf>
    <xf numFmtId="2" fontId="0" fillId="0" borderId="0" xfId="0" applyNumberFormat="1"/>
    <xf numFmtId="0" fontId="1" fillId="0" borderId="0" xfId="1" applyProtection="1">
      <protection locked="0"/>
    </xf>
    <xf numFmtId="2" fontId="1" fillId="0" borderId="0" xfId="1" applyNumberFormat="1" applyAlignment="1" applyProtection="1">
      <alignment horizontal="center"/>
      <protection locked="0"/>
    </xf>
    <xf numFmtId="0" fontId="0" fillId="0" borderId="0" xfId="0" applyProtection="1">
      <protection locked="0"/>
    </xf>
    <xf numFmtId="0" fontId="5" fillId="0" borderId="0" xfId="1" applyFont="1" applyProtection="1">
      <protection locked="0"/>
    </xf>
    <xf numFmtId="2" fontId="5" fillId="0" borderId="0" xfId="1" applyNumberFormat="1" applyFont="1" applyAlignment="1" applyProtection="1">
      <alignment horizontal="center"/>
      <protection locked="0"/>
    </xf>
    <xf numFmtId="2" fontId="0" fillId="0" borderId="0" xfId="0" applyNumberFormat="1" applyAlignment="1" applyProtection="1">
      <alignment horizontal="center"/>
      <protection locked="0"/>
    </xf>
    <xf numFmtId="9" fontId="1" fillId="0" borderId="0" xfId="1" applyNumberFormat="1" applyAlignment="1" applyProtection="1">
      <alignment horizontal="center"/>
      <protection locked="0"/>
    </xf>
    <xf numFmtId="0" fontId="1" fillId="0" borderId="0" xfId="0" applyFont="1" applyProtection="1">
      <protection locked="0"/>
    </xf>
    <xf numFmtId="9" fontId="1" fillId="0" borderId="0" xfId="0" applyNumberFormat="1" applyFont="1" applyAlignment="1" applyProtection="1">
      <alignment horizontal="center"/>
      <protection locked="0"/>
    </xf>
    <xf numFmtId="0" fontId="0" fillId="0" borderId="0" xfId="0"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wrapText="1"/>
      <protection locked="0"/>
    </xf>
    <xf numFmtId="2"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49" fontId="1" fillId="0" borderId="0" xfId="0" applyNumberFormat="1" applyFont="1" applyAlignment="1" applyProtection="1">
      <alignment horizontal="center"/>
      <protection locked="0"/>
    </xf>
    <xf numFmtId="2" fontId="6" fillId="3" borderId="1" xfId="0" applyNumberFormat="1" applyFont="1" applyFill="1" applyBorder="1" applyAlignment="1" applyProtection="1">
      <alignment horizontal="right"/>
      <protection locked="0"/>
    </xf>
    <xf numFmtId="0" fontId="7" fillId="3" borderId="1" xfId="0" applyFont="1" applyFill="1" applyBorder="1" applyProtection="1">
      <protection locked="0"/>
    </xf>
    <xf numFmtId="2" fontId="1" fillId="3" borderId="1" xfId="0" applyNumberFormat="1" applyFont="1" applyFill="1" applyBorder="1" applyAlignment="1" applyProtection="1">
      <alignment horizontal="center"/>
      <protection locked="0"/>
    </xf>
    <xf numFmtId="165" fontId="0" fillId="0" borderId="0" xfId="0" applyNumberFormat="1" applyProtection="1">
      <protection locked="0"/>
    </xf>
    <xf numFmtId="49" fontId="0" fillId="0" borderId="0" xfId="0" applyNumberFormat="1" applyAlignment="1" applyProtection="1">
      <alignment horizontal="center"/>
      <protection locked="0"/>
    </xf>
    <xf numFmtId="2" fontId="3" fillId="0" borderId="0" xfId="0" applyNumberFormat="1" applyFont="1" applyAlignment="1" applyProtection="1">
      <alignment horizontal="left"/>
      <protection locked="0"/>
    </xf>
    <xf numFmtId="2" fontId="3" fillId="0" borderId="0" xfId="0" applyNumberFormat="1" applyFont="1" applyAlignment="1" applyProtection="1">
      <alignment horizontal="center"/>
      <protection locked="0"/>
    </xf>
    <xf numFmtId="0" fontId="3" fillId="0" borderId="0" xfId="0" applyFont="1" applyProtection="1">
      <protection locked="0"/>
    </xf>
    <xf numFmtId="2" fontId="4" fillId="0" borderId="0" xfId="0" applyNumberFormat="1" applyFont="1" applyAlignment="1" applyProtection="1">
      <alignment horizontal="left"/>
      <protection locked="0"/>
    </xf>
    <xf numFmtId="0" fontId="5" fillId="0" borderId="0" xfId="0" applyFont="1" applyProtection="1">
      <protection locked="0"/>
    </xf>
    <xf numFmtId="2" fontId="1" fillId="0" borderId="0" xfId="0" applyNumberFormat="1" applyFont="1" applyAlignment="1" applyProtection="1">
      <alignment horizontal="right"/>
      <protection locked="0"/>
    </xf>
    <xf numFmtId="2" fontId="2" fillId="0" borderId="0" xfId="0" applyNumberFormat="1" applyFont="1" applyAlignment="1" applyProtection="1">
      <alignment horizontal="right"/>
      <protection locked="0"/>
    </xf>
    <xf numFmtId="0" fontId="2" fillId="0" borderId="0" xfId="0" applyFont="1" applyProtection="1">
      <protection locked="0"/>
    </xf>
    <xf numFmtId="49" fontId="10" fillId="0" borderId="0" xfId="0" applyNumberFormat="1" applyFont="1" applyAlignment="1" applyProtection="1">
      <alignment horizontal="center"/>
      <protection locked="0"/>
    </xf>
    <xf numFmtId="49" fontId="0" fillId="0" borderId="0" xfId="0" applyNumberFormat="1" applyAlignment="1" applyProtection="1">
      <alignment horizontal="left"/>
      <protection locked="0"/>
    </xf>
    <xf numFmtId="2" fontId="0" fillId="0" borderId="0" xfId="0" applyNumberFormat="1" applyAlignment="1" applyProtection="1">
      <alignment horizontal="right"/>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165" fontId="3" fillId="0" borderId="0" xfId="0" applyNumberFormat="1" applyFont="1" applyAlignment="1">
      <alignment horizontal="right"/>
    </xf>
    <xf numFmtId="2" fontId="11" fillId="0" borderId="0" xfId="0" applyNumberFormat="1" applyFont="1" applyAlignment="1">
      <alignment horizontal="right"/>
    </xf>
    <xf numFmtId="2" fontId="12" fillId="0" borderId="0" xfId="0" applyNumberFormat="1" applyFont="1" applyAlignment="1">
      <alignment horizontal="right"/>
    </xf>
    <xf numFmtId="2" fontId="1" fillId="4" borderId="1" xfId="0" applyNumberFormat="1" applyFont="1" applyFill="1" applyBorder="1" applyAlignment="1" applyProtection="1">
      <alignment horizontal="center"/>
      <protection locked="0"/>
    </xf>
    <xf numFmtId="164" fontId="13" fillId="0" borderId="0" xfId="0" applyNumberFormat="1" applyFont="1" applyAlignment="1">
      <alignment horizontal="center"/>
    </xf>
    <xf numFmtId="0" fontId="15" fillId="0" borderId="0" xfId="0" applyFont="1" applyProtection="1">
      <protection locked="0"/>
    </xf>
    <xf numFmtId="49" fontId="15" fillId="0" borderId="0" xfId="0" applyNumberFormat="1" applyFont="1" applyAlignment="1" applyProtection="1">
      <alignment horizontal="center"/>
      <protection locked="0"/>
    </xf>
    <xf numFmtId="2" fontId="15" fillId="0" borderId="0" xfId="0" applyNumberFormat="1" applyFont="1" applyAlignment="1" applyProtection="1">
      <alignment horizontal="left"/>
      <protection locked="0"/>
    </xf>
    <xf numFmtId="2" fontId="15" fillId="0" borderId="0" xfId="0" applyNumberFormat="1" applyFont="1" applyAlignment="1" applyProtection="1">
      <alignment horizontal="center"/>
      <protection locked="0"/>
    </xf>
    <xf numFmtId="2" fontId="15" fillId="0" borderId="0" xfId="0" applyNumberFormat="1" applyFont="1" applyAlignment="1">
      <alignment horizontal="center"/>
    </xf>
    <xf numFmtId="2" fontId="4" fillId="3" borderId="1" xfId="0" applyNumberFormat="1" applyFont="1" applyFill="1" applyBorder="1" applyAlignment="1" applyProtection="1">
      <alignment horizontal="left"/>
      <protection locked="0"/>
    </xf>
    <xf numFmtId="2" fontId="0" fillId="3" borderId="1" xfId="0" applyNumberFormat="1" applyFill="1" applyBorder="1" applyAlignment="1" applyProtection="1">
      <alignment horizontal="center"/>
      <protection locked="0"/>
    </xf>
    <xf numFmtId="0" fontId="0" fillId="0" borderId="0" xfId="0" applyAlignment="1" applyProtection="1">
      <alignment horizontal="left" vertical="center" wrapText="1"/>
      <protection locked="0"/>
    </xf>
    <xf numFmtId="0" fontId="14" fillId="0" borderId="0" xfId="0" applyFont="1" applyProtection="1">
      <protection locked="0"/>
    </xf>
    <xf numFmtId="0" fontId="5" fillId="0" borderId="0" xfId="1" applyFont="1" applyAlignment="1" applyProtection="1">
      <alignment horizontal="center"/>
      <protection locked="0"/>
    </xf>
    <xf numFmtId="14" fontId="5" fillId="0" borderId="0" xfId="1" applyNumberFormat="1" applyFont="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Font="1" applyProtection="1">
      <protection locked="0"/>
    </xf>
    <xf numFmtId="49" fontId="0" fillId="0" borderId="0" xfId="0" applyNumberFormat="1" applyFont="1" applyAlignment="1" applyProtection="1">
      <alignment horizontal="center"/>
      <protection locked="0"/>
    </xf>
  </cellXfs>
  <cellStyles count="2">
    <cellStyle name="Normal" xfId="0" builtinId="0"/>
    <cellStyle name="Normal 2" xfId="1" xr:uid="{00000000-0005-0000-0000-000001000000}"/>
  </cellStyles>
  <dxfs count="12">
    <dxf>
      <font>
        <b/>
        <i val="0"/>
        <condense val="0"/>
        <extend val="0"/>
        <color indexed="10"/>
      </font>
    </dxf>
    <dxf>
      <font>
        <b/>
        <i val="0"/>
        <condense val="0"/>
        <extend val="0"/>
        <color indexed="10"/>
      </font>
    </dxf>
    <dxf>
      <fill>
        <patternFill>
          <bgColor indexed="45"/>
        </patternFill>
      </fill>
    </dxf>
    <dxf>
      <fill>
        <patternFill>
          <bgColor indexed="22"/>
        </patternFill>
      </fill>
    </dxf>
    <dxf>
      <font>
        <b/>
        <i val="0"/>
        <condense val="0"/>
        <extend val="0"/>
        <color indexed="10"/>
      </font>
    </dxf>
    <dxf>
      <font>
        <b/>
        <i val="0"/>
        <condense val="0"/>
        <extend val="0"/>
        <color indexed="10"/>
      </font>
    </dxf>
    <dxf>
      <fill>
        <patternFill>
          <bgColor indexed="45"/>
        </patternFill>
      </fill>
    </dxf>
    <dxf>
      <fill>
        <patternFill>
          <bgColor indexed="22"/>
        </patternFill>
      </fill>
    </dxf>
    <dxf>
      <font>
        <b/>
        <i val="0"/>
        <condense val="0"/>
        <extend val="0"/>
        <color indexed="10"/>
      </font>
    </dxf>
    <dxf>
      <font>
        <b/>
        <i val="0"/>
        <condense val="0"/>
        <extend val="0"/>
        <color indexed="10"/>
      </font>
    </dxf>
    <dxf>
      <fill>
        <patternFill>
          <bgColor indexed="45"/>
        </patternFill>
      </fill>
    </dxf>
    <dxf>
      <fill>
        <patternFill>
          <bgColor indexed="2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osmina, Ludmilla" id="{5EEE1CD1-2BAA-48D3-9985-EA740BE54CCA}" userId="S::Ludmilla.Kosmina@bregroup.com::f1d69336-071b-47eb-be41-642c2d38141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8" dT="2023-03-10T10:57:31.52" personId="{5EEE1CD1-2BAA-48D3-9985-EA740BE54CCA}" id="{A8D2BEE3-10CD-42ED-9BBD-ACB76F0E85C1}">
    <text xml:space="preserve">Storage WWHR - box 63(a) includes value derived by  equation G10 in Appendix G ;
IF Instantaneous WWHR - box 63(a) includes value derived by equation G18 in Appendix G </text>
  </threadedComment>
  <threadedComment ref="B29" dT="2023-03-10T11:00:29.42" personId="{5EEE1CD1-2BAA-48D3-9985-EA740BE54CCA}" id="{1BAE2DD0-18CB-40CB-8F90-F7C28729224E}">
    <text>in Appendix G, the value derived  by equation G8</text>
  </threadedComment>
  <threadedComment ref="B29" dT="2023-03-10T11:03:39.29" personId="{5EEE1CD1-2BAA-48D3-9985-EA740BE54CCA}" id="{7A5E1FFE-30AB-45B1-9FC0-F9C042BE2D29}" parentId="{1BAE2DD0-18CB-40CB-8F90-F7C28729224E}">
    <text xml:space="preserve">* can be G1, G2, G5 or G6		
</text>
  </threadedComment>
  <threadedComment ref="B30" dT="2023-03-10T11:00:58.98" personId="{5EEE1CD1-2BAA-48D3-9985-EA740BE54CCA}" id="{7242C94D-5D25-4582-B37D-76A208266365}">
    <text>No equation number in Appendix G, the approach is in section G4</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03-10T10:57:31.52" personId="{5EEE1CD1-2BAA-48D3-9985-EA740BE54CCA}" id="{12671A81-119C-49C3-8686-0C11D6D80444}">
    <text xml:space="preserve">Storage WWHR - box 63(a) includes value derived by  equation G10 in Appendix G ;
IF Instantaneous WWHR - box 63(a) includes value derived by equation G18 in Appendix G </text>
  </threadedComment>
  <threadedComment ref="B29" dT="2023-03-10T11:00:29.42" personId="{5EEE1CD1-2BAA-48D3-9985-EA740BE54CCA}" id="{31CF3115-DEFE-49D1-A4C6-98A71829915F}">
    <text>in Appendix G, the value derived  by equation G8</text>
  </threadedComment>
  <threadedComment ref="B29" dT="2023-03-10T11:03:39.29" personId="{5EEE1CD1-2BAA-48D3-9985-EA740BE54CCA}" id="{BAB80372-A01A-4360-93AB-4D9715743BC8}" parentId="{31CF3115-DEFE-49D1-A4C6-98A71829915F}">
    <text xml:space="preserve">* can be G1, G2, G5 or G6		
</text>
  </threadedComment>
  <threadedComment ref="B30" dT="2023-03-10T11:00:58.98" personId="{5EEE1CD1-2BAA-48D3-9985-EA740BE54CCA}" id="{ACA30F32-5B14-443F-B71F-68B8611DD7AC}">
    <text>No equation number in Appendix G, the approach is in section G4</text>
  </threadedComment>
</ThreadedComments>
</file>

<file path=xl/threadedComments/threadedComment3.xml><?xml version="1.0" encoding="utf-8"?>
<ThreadedComments xmlns="http://schemas.microsoft.com/office/spreadsheetml/2018/threadedcomments" xmlns:x="http://schemas.openxmlformats.org/spreadsheetml/2006/main">
  <threadedComment ref="B28" dT="2023-03-10T10:57:31.52" personId="{5EEE1CD1-2BAA-48D3-9985-EA740BE54CCA}" id="{AD97AAD5-DFBC-4D21-8F91-0DFD4EADE33A}">
    <text xml:space="preserve">Storage WWHR - box 63(a) includes value derived by  equation G10 in Appendix G ;
IF Instantaneous WWHR - box 63(a) includes value derived by equation G18 in Appendix G </text>
  </threadedComment>
  <threadedComment ref="B29" dT="2023-03-10T11:00:29.42" personId="{5EEE1CD1-2BAA-48D3-9985-EA740BE54CCA}" id="{D8E4DC9C-0F1C-463C-8AC5-2B9B31A7355B}">
    <text>in Appendix G, the value derived  by equation G8</text>
  </threadedComment>
  <threadedComment ref="B29" dT="2023-03-10T11:03:39.29" personId="{5EEE1CD1-2BAA-48D3-9985-EA740BE54CCA}" id="{9C47E198-107C-40AD-AE3D-F46E24637820}" parentId="{D8E4DC9C-0F1C-463C-8AC5-2B9B31A7355B}">
    <text xml:space="preserve">* can be G1, G2, G5 or G6		
</text>
  </threadedComment>
  <threadedComment ref="B30" dT="2023-03-10T11:00:58.98" personId="{5EEE1CD1-2BAA-48D3-9985-EA740BE54CCA}" id="{B1B9365B-C9ED-4492-8436-CEEC702F1700}">
    <text>No equation number in Appendix G, the approach is in section G4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46"/>
  <sheetViews>
    <sheetView workbookViewId="0">
      <selection activeCell="E33" sqref="E33"/>
    </sheetView>
  </sheetViews>
  <sheetFormatPr defaultColWidth="9.21875" defaultRowHeight="13.2" x14ac:dyDescent="0.25"/>
  <cols>
    <col min="1" max="1" width="50.21875" style="9" customWidth="1"/>
    <col min="2" max="16384" width="9.21875" style="9"/>
  </cols>
  <sheetData>
    <row r="1" spans="1:17" x14ac:dyDescent="0.25">
      <c r="A1" s="7"/>
      <c r="B1" s="8"/>
      <c r="C1" s="7"/>
      <c r="D1" s="7"/>
      <c r="E1" s="7"/>
      <c r="F1" s="7"/>
      <c r="G1" s="7"/>
      <c r="H1" s="7"/>
      <c r="I1" s="7"/>
      <c r="J1" s="7"/>
      <c r="K1" s="7"/>
      <c r="L1" s="7"/>
      <c r="M1" s="7"/>
      <c r="N1" s="7"/>
      <c r="O1" s="7"/>
      <c r="P1" s="7"/>
      <c r="Q1" s="7"/>
    </row>
    <row r="2" spans="1:17" x14ac:dyDescent="0.25">
      <c r="A2" s="10" t="s">
        <v>44</v>
      </c>
      <c r="B2" s="11" t="s">
        <v>57</v>
      </c>
      <c r="C2" s="7"/>
      <c r="D2" s="7"/>
      <c r="E2" s="56" t="s">
        <v>54</v>
      </c>
      <c r="F2" s="56"/>
      <c r="G2" s="57" t="s">
        <v>58</v>
      </c>
      <c r="H2" s="56"/>
      <c r="I2" s="7"/>
      <c r="J2" s="7"/>
      <c r="K2" s="7"/>
      <c r="L2" s="7"/>
      <c r="M2" s="7"/>
      <c r="N2" s="7"/>
      <c r="O2" s="7"/>
      <c r="P2" s="7"/>
      <c r="Q2" s="7"/>
    </row>
    <row r="3" spans="1:17" x14ac:dyDescent="0.25">
      <c r="A3" s="10"/>
      <c r="B3" s="8"/>
      <c r="C3" s="7"/>
      <c r="D3" s="7"/>
      <c r="E3" s="7"/>
      <c r="F3" s="7"/>
      <c r="G3" s="7"/>
      <c r="H3" s="7"/>
      <c r="I3" s="7"/>
      <c r="J3" s="7"/>
      <c r="K3" s="7"/>
      <c r="L3" s="7"/>
      <c r="M3" s="7"/>
      <c r="N3" s="7"/>
      <c r="O3" s="7"/>
      <c r="P3" s="7"/>
      <c r="Q3" s="7"/>
    </row>
    <row r="4" spans="1:17" x14ac:dyDescent="0.25">
      <c r="A4" s="10" t="s">
        <v>45</v>
      </c>
      <c r="B4" s="8"/>
      <c r="C4" s="7"/>
      <c r="D4" s="7"/>
      <c r="E4" s="7"/>
      <c r="F4" s="7"/>
      <c r="G4" s="7"/>
      <c r="H4" s="7"/>
      <c r="I4" s="7"/>
      <c r="J4" s="7"/>
      <c r="K4" s="7"/>
      <c r="L4" s="7"/>
      <c r="M4" s="7"/>
      <c r="N4" s="7"/>
      <c r="O4" s="7"/>
      <c r="P4" s="7"/>
      <c r="Q4" s="7"/>
    </row>
    <row r="5" spans="1:17" x14ac:dyDescent="0.25">
      <c r="A5" s="10"/>
      <c r="B5" s="8"/>
      <c r="C5" s="7"/>
      <c r="D5" s="7"/>
      <c r="E5" s="7"/>
      <c r="F5" s="7"/>
      <c r="G5" s="7"/>
      <c r="H5" s="7"/>
      <c r="I5" s="7"/>
      <c r="J5" s="7"/>
      <c r="K5" s="7"/>
      <c r="P5" s="7"/>
      <c r="Q5" s="7"/>
    </row>
    <row r="6" spans="1:17" x14ac:dyDescent="0.25">
      <c r="A6" s="9" t="s">
        <v>0</v>
      </c>
      <c r="B6" s="12"/>
      <c r="L6" s="7" t="s">
        <v>46</v>
      </c>
      <c r="M6" s="7"/>
      <c r="N6" s="7"/>
      <c r="O6" s="13">
        <v>0.05</v>
      </c>
    </row>
    <row r="7" spans="1:17" x14ac:dyDescent="0.25">
      <c r="A7" s="14" t="s">
        <v>2</v>
      </c>
      <c r="B7" s="12"/>
      <c r="L7" s="14" t="s">
        <v>1</v>
      </c>
      <c r="O7" s="15">
        <v>0.5</v>
      </c>
    </row>
    <row r="8" spans="1:17" x14ac:dyDescent="0.25">
      <c r="A8" s="16"/>
      <c r="B8" s="16"/>
      <c r="C8" s="17"/>
      <c r="D8" s="17"/>
      <c r="E8" s="18"/>
      <c r="F8" s="17"/>
      <c r="G8" s="18"/>
      <c r="H8" s="18"/>
      <c r="I8" s="18"/>
      <c r="J8" s="16"/>
      <c r="K8" s="16"/>
      <c r="L8" s="16"/>
      <c r="M8" s="16"/>
      <c r="N8" s="16"/>
      <c r="O8" s="16"/>
    </row>
    <row r="9" spans="1:17" x14ac:dyDescent="0.25">
      <c r="A9" s="14"/>
      <c r="B9" s="19" t="s">
        <v>3</v>
      </c>
      <c r="C9" s="20" t="s">
        <v>4</v>
      </c>
      <c r="D9" s="21"/>
      <c r="E9" s="14"/>
      <c r="F9" s="22"/>
      <c r="G9" s="22"/>
      <c r="H9" s="14"/>
      <c r="I9" s="14"/>
    </row>
    <row r="10" spans="1:17" x14ac:dyDescent="0.25">
      <c r="A10" s="14"/>
      <c r="B10" s="19" t="s">
        <v>5</v>
      </c>
      <c r="C10" s="20" t="s">
        <v>6</v>
      </c>
      <c r="D10" s="21" t="s">
        <v>7</v>
      </c>
      <c r="E10" s="22" t="s">
        <v>8</v>
      </c>
      <c r="F10" s="22" t="s">
        <v>9</v>
      </c>
      <c r="G10" s="22" t="s">
        <v>10</v>
      </c>
      <c r="H10" s="22" t="s">
        <v>11</v>
      </c>
      <c r="I10" s="22" t="s">
        <v>12</v>
      </c>
      <c r="J10" s="22" t="s">
        <v>13</v>
      </c>
      <c r="K10" s="22" t="s">
        <v>14</v>
      </c>
      <c r="L10" s="22" t="s">
        <v>15</v>
      </c>
      <c r="M10" s="22" t="s">
        <v>16</v>
      </c>
      <c r="N10" s="22" t="s">
        <v>17</v>
      </c>
      <c r="O10" s="22" t="s">
        <v>18</v>
      </c>
    </row>
    <row r="11" spans="1:17" x14ac:dyDescent="0.25">
      <c r="A11" s="14" t="s">
        <v>40</v>
      </c>
      <c r="B11" s="23" t="s">
        <v>19</v>
      </c>
      <c r="C11" s="24"/>
      <c r="D11" s="21"/>
      <c r="E11" s="21"/>
      <c r="F11" s="21"/>
      <c r="G11" s="21"/>
      <c r="H11" s="21"/>
      <c r="I11" s="21"/>
      <c r="J11" s="21"/>
      <c r="K11" s="21"/>
      <c r="L11" s="21"/>
      <c r="M11" s="12"/>
      <c r="N11" s="12"/>
      <c r="O11" s="12"/>
    </row>
    <row r="12" spans="1:17" x14ac:dyDescent="0.25">
      <c r="A12" s="14" t="s">
        <v>20</v>
      </c>
      <c r="B12" s="23" t="s">
        <v>21</v>
      </c>
      <c r="C12" s="44">
        <f>SUM(ROUND(D12,2),ROUND(E12,2),ROUND(F12,2),ROUND(G12,2),ROUND(H12,2),ROUND(I12,2),ROUND(J12,2),ROUND(K12,2),ROUND(L12,2),ROUND(M12,2),ROUND(N12,2),ROUND(O12,2))</f>
        <v>0</v>
      </c>
      <c r="D12" s="25"/>
      <c r="E12" s="25"/>
      <c r="F12" s="25"/>
      <c r="G12" s="25"/>
      <c r="H12" s="25"/>
      <c r="I12" s="25"/>
      <c r="J12" s="25"/>
      <c r="K12" s="25"/>
      <c r="L12" s="25"/>
      <c r="M12" s="25"/>
      <c r="N12" s="25"/>
      <c r="O12" s="25"/>
    </row>
    <row r="13" spans="1:17" x14ac:dyDescent="0.25">
      <c r="A13" s="14" t="s">
        <v>22</v>
      </c>
      <c r="B13" s="23" t="s">
        <v>23</v>
      </c>
      <c r="C13" s="24"/>
      <c r="D13" s="21"/>
      <c r="E13" s="21"/>
      <c r="F13" s="21"/>
      <c r="G13" s="19"/>
      <c r="H13" s="21"/>
      <c r="I13" s="21"/>
      <c r="J13" s="21"/>
      <c r="K13" s="21"/>
      <c r="L13" s="21"/>
      <c r="M13" s="12"/>
      <c r="N13" s="12"/>
      <c r="O13" s="12"/>
    </row>
    <row r="14" spans="1:17" x14ac:dyDescent="0.25">
      <c r="A14" s="47" t="s">
        <v>48</v>
      </c>
      <c r="B14" s="48" t="s">
        <v>47</v>
      </c>
      <c r="C14" s="43">
        <f>SUM(D14:O14)</f>
        <v>0</v>
      </c>
      <c r="D14" s="45"/>
      <c r="E14" s="45"/>
      <c r="F14" s="45"/>
      <c r="G14" s="45"/>
      <c r="H14" s="45"/>
      <c r="I14" s="45"/>
      <c r="J14" s="45"/>
      <c r="K14" s="45"/>
      <c r="L14" s="45"/>
      <c r="M14" s="45"/>
      <c r="N14" s="45"/>
      <c r="O14" s="45"/>
    </row>
    <row r="15" spans="1:17" x14ac:dyDescent="0.25">
      <c r="A15" s="47" t="s">
        <v>50</v>
      </c>
      <c r="B15" s="48" t="s">
        <v>49</v>
      </c>
      <c r="C15" s="43">
        <f>SUM(D15:O15)</f>
        <v>0</v>
      </c>
      <c r="D15" s="45"/>
      <c r="E15" s="45"/>
      <c r="F15" s="45"/>
      <c r="G15" s="45"/>
      <c r="H15" s="45"/>
      <c r="I15" s="45"/>
      <c r="J15" s="45"/>
      <c r="K15" s="45"/>
      <c r="L15" s="45"/>
      <c r="M15" s="45"/>
      <c r="N15" s="45"/>
      <c r="O15" s="45"/>
    </row>
    <row r="16" spans="1:17" x14ac:dyDescent="0.25">
      <c r="A16" s="47" t="s">
        <v>55</v>
      </c>
      <c r="B16" s="48"/>
      <c r="C16" s="43"/>
      <c r="D16" s="49" t="s">
        <v>51</v>
      </c>
      <c r="E16" s="50"/>
      <c r="F16" s="47"/>
      <c r="G16" s="51">
        <f>C14-C15</f>
        <v>0</v>
      </c>
      <c r="H16" s="49" t="s">
        <v>52</v>
      </c>
      <c r="I16" s="50"/>
      <c r="J16" s="21"/>
      <c r="K16" s="21"/>
      <c r="L16" s="21"/>
      <c r="M16" s="12"/>
      <c r="N16" s="12"/>
      <c r="O16" s="12"/>
    </row>
    <row r="17" spans="1:16" x14ac:dyDescent="0.25">
      <c r="A17" s="47" t="s">
        <v>43</v>
      </c>
      <c r="B17" s="48"/>
      <c r="C17" s="43">
        <f>SUM(D17:O17)</f>
        <v>0</v>
      </c>
      <c r="D17" s="42">
        <f>D18</f>
        <v>0</v>
      </c>
      <c r="E17" s="42">
        <f t="shared" ref="E17:O17" si="0">SUM(E18/1)</f>
        <v>0</v>
      </c>
      <c r="F17" s="42">
        <f>SUM(F18/0.941)</f>
        <v>0</v>
      </c>
      <c r="G17" s="42">
        <f>SUM(G18/0.7)</f>
        <v>0</v>
      </c>
      <c r="H17" s="42">
        <f>SUM(H18/0.45)</f>
        <v>0</v>
      </c>
      <c r="I17" s="42">
        <f>SUM(I18/0.44)</f>
        <v>0</v>
      </c>
      <c r="J17" s="42">
        <f>SUM(J18/0.44)</f>
        <v>0</v>
      </c>
      <c r="K17" s="42">
        <f>SUM(K18/0.48)</f>
        <v>0</v>
      </c>
      <c r="L17" s="42">
        <f>SUM(L18/0.76)</f>
        <v>0</v>
      </c>
      <c r="M17" s="42">
        <f>SUM(M18/0.94)</f>
        <v>0</v>
      </c>
      <c r="N17" s="42">
        <f t="shared" si="0"/>
        <v>0</v>
      </c>
      <c r="O17" s="42">
        <f t="shared" si="0"/>
        <v>0</v>
      </c>
      <c r="P17" s="27">
        <f>SUM(D17:O17)</f>
        <v>0</v>
      </c>
    </row>
    <row r="18" spans="1:16" x14ac:dyDescent="0.25">
      <c r="A18" s="47" t="s">
        <v>41</v>
      </c>
      <c r="B18" s="48" t="s">
        <v>24</v>
      </c>
      <c r="C18" s="44"/>
      <c r="D18" s="25"/>
      <c r="E18" s="25"/>
      <c r="F18" s="25"/>
      <c r="G18" s="25"/>
      <c r="H18" s="25"/>
      <c r="I18" s="25"/>
      <c r="J18" s="25"/>
      <c r="K18" s="25"/>
      <c r="L18" s="25"/>
      <c r="M18" s="25"/>
      <c r="N18" s="25"/>
      <c r="O18" s="25"/>
      <c r="P18" s="27">
        <f>SUM(D18:O18)</f>
        <v>0</v>
      </c>
    </row>
    <row r="19" spans="1:16" x14ac:dyDescent="0.25">
      <c r="A19" s="14" t="s">
        <v>42</v>
      </c>
      <c r="B19" s="23" t="s">
        <v>25</v>
      </c>
      <c r="C19" s="44">
        <f>SUM(ROUND(D19,2),ROUND(E19,2),ROUND(F19,2),ROUND(G19,2),ROUND(H19,2),ROUND(I19,2),ROUND(J19,2),ROUND(K19,2),ROUND(L19,2),ROUND(M19,2),ROUND(N19,2),ROUND(O19,2))</f>
        <v>0</v>
      </c>
      <c r="D19" s="2"/>
      <c r="E19" s="2"/>
      <c r="F19" s="2"/>
      <c r="G19" s="2"/>
      <c r="H19" s="2"/>
      <c r="I19" s="2"/>
      <c r="J19" s="2"/>
      <c r="K19" s="2"/>
      <c r="L19" s="2"/>
      <c r="M19" s="2"/>
      <c r="N19" s="2"/>
      <c r="O19" s="2"/>
    </row>
    <row r="20" spans="1:16" x14ac:dyDescent="0.25">
      <c r="A20" s="14"/>
      <c r="B20" s="23"/>
      <c r="C20" s="44"/>
      <c r="D20" s="29" t="s">
        <v>26</v>
      </c>
      <c r="E20" s="30"/>
      <c r="F20" s="31"/>
      <c r="G20" s="1">
        <f>C17-(SUM(ROUND(D18,2),ROUND(E18,2),ROUND(F18,2),ROUND(G18,2),ROUND(H18,2),ROUND(I18,'Water calculator'!N106),ROUND(J18,2),ROUND(K18,2),ROUND(L18,2),ROUND(M18,2),ROUND(N18,2),ROUND(O18,2)))</f>
        <v>0</v>
      </c>
      <c r="H20" s="32" t="str">
        <f>IF(G20&lt;0,"Error, check entries for primary loss","")</f>
        <v/>
      </c>
      <c r="I20" s="21"/>
      <c r="J20" s="21"/>
      <c r="K20" s="21"/>
      <c r="L20" s="21"/>
      <c r="M20" s="12"/>
      <c r="N20" s="12"/>
      <c r="O20" s="12"/>
      <c r="P20" s="27"/>
    </row>
    <row r="21" spans="1:16" x14ac:dyDescent="0.25">
      <c r="A21" s="33" t="s">
        <v>27</v>
      </c>
      <c r="B21" s="23"/>
      <c r="C21" s="43">
        <f>0.85*ROUND(C11,2)+ROUND(C12,2)+365*ROUND(C13,2)+C17+C19</f>
        <v>0</v>
      </c>
      <c r="D21" s="21"/>
      <c r="E21" s="21"/>
      <c r="F21" s="21"/>
      <c r="G21" s="21"/>
      <c r="H21" s="21"/>
      <c r="I21" s="21"/>
      <c r="J21" s="21"/>
      <c r="K21" s="21"/>
      <c r="L21" s="21"/>
      <c r="M21" s="12"/>
      <c r="N21" s="12"/>
      <c r="O21" s="12"/>
    </row>
    <row r="22" spans="1:16" x14ac:dyDescent="0.25">
      <c r="A22" s="33"/>
      <c r="B22" s="23"/>
      <c r="C22" s="34"/>
      <c r="D22" s="21"/>
      <c r="E22" s="21"/>
      <c r="F22" s="21"/>
      <c r="G22" s="21"/>
      <c r="H22" s="21"/>
      <c r="I22" s="21"/>
      <c r="J22" s="21"/>
      <c r="K22" s="21"/>
      <c r="L22" s="21"/>
      <c r="M22" s="12"/>
      <c r="N22" s="12"/>
      <c r="O22" s="12"/>
    </row>
    <row r="23" spans="1:16" x14ac:dyDescent="0.25">
      <c r="A23" s="14"/>
      <c r="B23" s="23"/>
      <c r="C23" s="35" t="s">
        <v>28</v>
      </c>
      <c r="D23" s="21"/>
      <c r="E23" s="21"/>
      <c r="F23" s="21"/>
      <c r="G23" s="21"/>
      <c r="H23" s="21"/>
      <c r="I23" s="21"/>
      <c r="J23" s="21"/>
      <c r="K23" s="21"/>
      <c r="L23" s="21"/>
      <c r="M23" s="12"/>
      <c r="N23" s="12"/>
      <c r="O23" s="12"/>
    </row>
    <row r="24" spans="1:16" x14ac:dyDescent="0.25">
      <c r="A24" s="36" t="s">
        <v>29</v>
      </c>
      <c r="B24" s="23"/>
      <c r="C24" s="35" t="s">
        <v>6</v>
      </c>
      <c r="D24" s="21"/>
      <c r="E24" s="21"/>
      <c r="F24" s="21"/>
      <c r="G24" s="21"/>
      <c r="H24" s="21"/>
      <c r="I24" s="21"/>
      <c r="J24" s="21"/>
      <c r="K24" s="21"/>
      <c r="L24" s="21"/>
      <c r="M24" s="12"/>
      <c r="N24" s="12"/>
      <c r="O24" s="12"/>
    </row>
    <row r="25" spans="1:16" x14ac:dyDescent="0.25">
      <c r="A25" s="9" t="s">
        <v>30</v>
      </c>
      <c r="B25" s="28" t="s">
        <v>56</v>
      </c>
      <c r="C25" s="44">
        <f>SUM(ROUND(D25,2),ROUND(E25,2),ROUND(F25,2),ROUND(G25,2),ROUND(H25,2),ROUND(I25,2),ROUND(J25,2),ROUND(K25,2),ROUND(L25,2),ROUND(M25,2),ROUND(N25,2),ROUND(O25,2))</f>
        <v>0</v>
      </c>
      <c r="D25" s="52"/>
      <c r="E25" s="53"/>
      <c r="F25" s="53"/>
      <c r="G25" s="53"/>
      <c r="H25" s="53"/>
      <c r="I25" s="53"/>
      <c r="J25" s="26"/>
      <c r="K25" s="26"/>
      <c r="L25" s="26"/>
      <c r="M25" s="53"/>
      <c r="N25" s="53"/>
      <c r="O25" s="53"/>
    </row>
    <row r="26" spans="1:16" x14ac:dyDescent="0.25">
      <c r="A26" s="9" t="s">
        <v>39</v>
      </c>
      <c r="B26" s="28"/>
      <c r="C26" s="44">
        <f>IF(ABS(C25)&gt;1,-G20,0)</f>
        <v>0</v>
      </c>
      <c r="D26" s="12"/>
      <c r="E26" s="12"/>
      <c r="F26" s="12"/>
      <c r="G26" s="12"/>
      <c r="H26" s="12"/>
      <c r="I26" s="12"/>
      <c r="J26" s="21"/>
      <c r="K26" s="21"/>
      <c r="L26" s="21"/>
      <c r="M26" s="12"/>
      <c r="N26" s="12"/>
      <c r="O26" s="12"/>
    </row>
    <row r="27" spans="1:16" x14ac:dyDescent="0.25">
      <c r="A27" s="9" t="s">
        <v>53</v>
      </c>
      <c r="B27" s="37"/>
      <c r="C27" s="44">
        <f>-G16</f>
        <v>0</v>
      </c>
      <c r="D27" s="12"/>
      <c r="E27" s="12"/>
      <c r="F27" s="12"/>
      <c r="G27" s="12"/>
      <c r="H27" s="12"/>
      <c r="I27" s="12"/>
      <c r="J27" s="21"/>
      <c r="K27" s="21"/>
      <c r="L27" s="21"/>
      <c r="M27" s="12"/>
      <c r="N27" s="12"/>
      <c r="O27" s="12"/>
    </row>
    <row r="28" spans="1:16" x14ac:dyDescent="0.25">
      <c r="A28" s="9" t="s">
        <v>61</v>
      </c>
      <c r="B28" s="28" t="s">
        <v>59</v>
      </c>
      <c r="C28" s="44">
        <f>SUM(ROUND(D28,2),ROUND(E28,2),ROUND(F28,2),ROUND(G28,2),ROUND(H28,2),ROUND(I28,2),ROUND(J28,2),ROUND(K28,2),ROUND(L28,2),ROUND(M28,2),ROUND(N28,2),ROUND(O28,2))</f>
        <v>0</v>
      </c>
      <c r="D28" s="25"/>
      <c r="E28" s="25"/>
      <c r="F28" s="25"/>
      <c r="G28" s="25"/>
      <c r="H28" s="25"/>
      <c r="I28" s="25"/>
      <c r="J28" s="25"/>
      <c r="K28" s="25"/>
      <c r="L28" s="25"/>
      <c r="M28" s="25"/>
      <c r="N28" s="25"/>
      <c r="O28" s="25"/>
    </row>
    <row r="29" spans="1:16" x14ac:dyDescent="0.25">
      <c r="A29" s="9" t="s">
        <v>62</v>
      </c>
      <c r="B29" s="28" t="s">
        <v>63</v>
      </c>
      <c r="C29" s="44">
        <f>SUM(ROUND(D29,2),ROUND(E29,2),ROUND(F29,2),ROUND(G29,2),ROUND(H29,2),ROUND(I29,2),ROUND(J29,2),ROUND(K29,2),ROUND(L29,2),ROUND(M29,2),ROUND(N29,2),ROUND(O29,2))</f>
        <v>0</v>
      </c>
      <c r="D29" s="3"/>
      <c r="E29" s="3"/>
      <c r="F29" s="3"/>
      <c r="G29" s="3"/>
      <c r="H29" s="3"/>
      <c r="I29" s="3"/>
      <c r="J29" s="3"/>
      <c r="K29" s="3"/>
      <c r="L29" s="3"/>
      <c r="M29" s="3"/>
      <c r="N29" s="3"/>
      <c r="O29" s="3"/>
    </row>
    <row r="30" spans="1:16" x14ac:dyDescent="0.25">
      <c r="A30" s="59" t="s">
        <v>64</v>
      </c>
      <c r="B30" s="60" t="s">
        <v>60</v>
      </c>
      <c r="C30" s="44">
        <f>SUM(ROUND(D30,2),ROUND(E30,2),ROUND(F30,2),ROUND(G30,2),ROUND(H30,2),ROUND(I30,2),ROUND(J30,2),ROUND(K30,2),ROUND(L30,2),ROUND(M30,2),ROUND(N30,2),ROUND(O30,2))</f>
        <v>0</v>
      </c>
      <c r="D30" s="3"/>
      <c r="E30" s="3"/>
      <c r="F30" s="3"/>
      <c r="G30" s="3"/>
      <c r="H30" s="3"/>
      <c r="I30" s="3"/>
      <c r="J30" s="3"/>
      <c r="K30" s="3"/>
      <c r="L30" s="3"/>
      <c r="M30" s="3"/>
      <c r="N30" s="3"/>
      <c r="O30" s="3"/>
    </row>
    <row r="31" spans="1:16" x14ac:dyDescent="0.25">
      <c r="B31" s="38" t="s">
        <v>31</v>
      </c>
      <c r="C31" s="39"/>
      <c r="D31" s="40"/>
      <c r="E31" s="40"/>
      <c r="F31" s="40"/>
      <c r="G31" s="40"/>
      <c r="H31" s="40"/>
      <c r="I31" s="40"/>
      <c r="J31" s="22"/>
      <c r="K31" s="22"/>
      <c r="L31" s="22"/>
      <c r="M31" s="40"/>
      <c r="N31" s="40"/>
      <c r="O31" s="40"/>
    </row>
    <row r="32" spans="1:16" x14ac:dyDescent="0.25">
      <c r="B32" s="38"/>
      <c r="C32" s="39"/>
      <c r="D32" s="40"/>
      <c r="E32" s="40"/>
      <c r="F32" s="40"/>
      <c r="G32" s="40"/>
      <c r="H32" s="40"/>
      <c r="I32" s="40"/>
      <c r="J32" s="22"/>
      <c r="K32" s="22"/>
      <c r="L32" s="22"/>
      <c r="M32" s="40"/>
      <c r="N32" s="40"/>
      <c r="O32" s="40"/>
    </row>
    <row r="33" spans="1:15" x14ac:dyDescent="0.25">
      <c r="A33" s="9" t="s">
        <v>32</v>
      </c>
      <c r="B33" s="28"/>
      <c r="C33" s="4"/>
      <c r="D33" s="32" t="str">
        <f>IF(C33&gt;0,"should be a negative number","")</f>
        <v/>
      </c>
      <c r="E33" s="40"/>
      <c r="F33" s="40"/>
      <c r="G33" s="40"/>
      <c r="H33" s="40"/>
      <c r="I33" s="40"/>
      <c r="J33" s="22"/>
      <c r="K33" s="22"/>
      <c r="L33" s="22"/>
      <c r="M33" s="40"/>
      <c r="N33" s="40"/>
      <c r="O33" s="40"/>
    </row>
    <row r="34" spans="1:15" x14ac:dyDescent="0.25">
      <c r="B34" s="28"/>
      <c r="C34" s="39"/>
      <c r="D34" s="40"/>
      <c r="E34" s="40"/>
      <c r="F34" s="40"/>
      <c r="G34" s="40"/>
      <c r="H34" s="40"/>
      <c r="I34" s="40"/>
      <c r="J34" s="22"/>
      <c r="K34" s="22"/>
      <c r="L34" s="22"/>
      <c r="M34" s="40"/>
      <c r="N34" s="40"/>
      <c r="O34" s="40"/>
    </row>
    <row r="35" spans="1:15" x14ac:dyDescent="0.25">
      <c r="A35" s="9" t="s">
        <v>33</v>
      </c>
      <c r="B35" s="28"/>
      <c r="C35" s="4"/>
      <c r="D35" s="32" t="str">
        <f>IF(C35&gt;0,"should be a negative number","")</f>
        <v/>
      </c>
      <c r="E35" s="54" t="s">
        <v>34</v>
      </c>
      <c r="F35" s="54"/>
      <c r="G35" s="54"/>
      <c r="H35" s="54"/>
      <c r="I35" s="54"/>
      <c r="J35" s="54"/>
      <c r="K35" s="54"/>
      <c r="L35" s="40"/>
      <c r="M35" s="40"/>
      <c r="N35" s="40"/>
      <c r="O35" s="40"/>
    </row>
    <row r="36" spans="1:15" x14ac:dyDescent="0.25">
      <c r="A36" s="9" t="s">
        <v>35</v>
      </c>
      <c r="B36" s="28"/>
      <c r="C36" s="4"/>
      <c r="D36" s="32" t="str">
        <f>IF(C36&gt;0,"should be a negative number","")</f>
        <v/>
      </c>
      <c r="E36" s="54"/>
      <c r="F36" s="54"/>
      <c r="G36" s="54"/>
      <c r="H36" s="54"/>
      <c r="I36" s="54"/>
      <c r="J36" s="54"/>
      <c r="K36" s="54"/>
      <c r="L36" s="40"/>
      <c r="M36" s="40"/>
      <c r="N36" s="40"/>
      <c r="O36" s="40"/>
    </row>
    <row r="37" spans="1:15" x14ac:dyDescent="0.25">
      <c r="A37" s="9" t="s">
        <v>36</v>
      </c>
      <c r="B37" s="28"/>
      <c r="C37" s="4"/>
      <c r="D37" s="32" t="str">
        <f>IF(C37&gt;0,"should be a negative number","")</f>
        <v/>
      </c>
      <c r="E37" s="54"/>
      <c r="F37" s="54"/>
      <c r="G37" s="54"/>
      <c r="H37" s="54"/>
      <c r="I37" s="54"/>
      <c r="J37" s="54"/>
      <c r="K37" s="54"/>
      <c r="L37" s="40"/>
      <c r="M37" s="40"/>
      <c r="N37" s="40"/>
      <c r="O37" s="40"/>
    </row>
    <row r="38" spans="1:15" x14ac:dyDescent="0.25">
      <c r="B38" s="28"/>
      <c r="C38" s="34"/>
      <c r="D38" s="40"/>
      <c r="E38" s="40"/>
      <c r="F38" s="40"/>
      <c r="G38" s="40"/>
      <c r="H38" s="40"/>
      <c r="I38" s="40"/>
      <c r="J38" s="40"/>
      <c r="K38" s="40"/>
      <c r="L38" s="40"/>
      <c r="M38" s="40"/>
      <c r="N38" s="40"/>
      <c r="O38" s="40"/>
    </row>
    <row r="39" spans="1:15" x14ac:dyDescent="0.25">
      <c r="A39" s="33" t="s">
        <v>37</v>
      </c>
      <c r="B39" s="28"/>
      <c r="C39" s="5">
        <f>C25+C26+C27+C28+C29+C30+C33+C35+C36+C37</f>
        <v>0</v>
      </c>
    </row>
    <row r="40" spans="1:15" x14ac:dyDescent="0.25">
      <c r="B40" s="12"/>
      <c r="C40"/>
      <c r="D40" s="6">
        <f>C21-(-C39)</f>
        <v>0</v>
      </c>
    </row>
    <row r="41" spans="1:15" ht="15.6" x14ac:dyDescent="0.3">
      <c r="A41" s="33" t="s">
        <v>38</v>
      </c>
      <c r="B41" s="12"/>
      <c r="C41" s="46" t="str">
        <f>IF(C21&gt;0,-ROUNDDOWN(C39/C21,3),"")</f>
        <v/>
      </c>
      <c r="D41" s="55" t="str">
        <f>IF(C41="","",IF(C41&gt;=$O$7,"Gold level (G3) attained",IF(C41&gt;=$O$6,"Silver level (S3) attained","")))</f>
        <v/>
      </c>
      <c r="E41" s="55"/>
      <c r="F41" s="55"/>
    </row>
    <row r="42" spans="1:15" x14ac:dyDescent="0.25">
      <c r="B42" s="12"/>
      <c r="C42" s="40"/>
    </row>
    <row r="43" spans="1:15" ht="44.4" customHeight="1" x14ac:dyDescent="0.25">
      <c r="A43" s="58" t="s">
        <v>65</v>
      </c>
      <c r="B43" s="58"/>
      <c r="C43" s="58"/>
      <c r="D43" s="58"/>
      <c r="E43" s="58"/>
      <c r="F43" s="58"/>
      <c r="G43" s="58"/>
      <c r="H43" s="58"/>
      <c r="I43" s="58"/>
      <c r="J43" s="58"/>
      <c r="K43" s="58"/>
      <c r="L43" s="58"/>
      <c r="M43" s="58"/>
      <c r="N43" s="58"/>
      <c r="O43" s="58"/>
    </row>
    <row r="45" spans="1:15" ht="13.5" customHeight="1" x14ac:dyDescent="0.25">
      <c r="A45" s="41"/>
      <c r="B45" s="41"/>
      <c r="C45" s="41"/>
      <c r="D45" s="41"/>
      <c r="E45" s="41"/>
      <c r="F45" s="41"/>
      <c r="G45" s="41"/>
      <c r="H45" s="41"/>
      <c r="I45" s="41"/>
      <c r="J45" s="41"/>
      <c r="K45" s="41"/>
      <c r="L45" s="41"/>
      <c r="M45" s="41"/>
      <c r="N45" s="41"/>
      <c r="O45" s="41"/>
    </row>
    <row r="46" spans="1:15" x14ac:dyDescent="0.25">
      <c r="A46" s="41"/>
      <c r="B46" s="41"/>
      <c r="C46" s="41"/>
      <c r="D46" s="41"/>
      <c r="E46" s="41"/>
      <c r="F46" s="41"/>
      <c r="G46" s="41"/>
      <c r="H46" s="41"/>
      <c r="I46" s="41"/>
      <c r="J46" s="41"/>
      <c r="K46" s="41"/>
      <c r="L46" s="41"/>
      <c r="M46" s="41"/>
      <c r="N46" s="41"/>
      <c r="O46" s="41"/>
    </row>
  </sheetData>
  <mergeCells count="5">
    <mergeCell ref="A43:O43"/>
    <mergeCell ref="E35:K37"/>
    <mergeCell ref="D41:F41"/>
    <mergeCell ref="E2:F2"/>
    <mergeCell ref="G2:H2"/>
  </mergeCells>
  <conditionalFormatting sqref="D41:E41">
    <cfRule type="cellIs" dxfId="11" priority="2" stopIfTrue="1" operator="equal">
      <formula>"Silver level (S3) attained"</formula>
    </cfRule>
    <cfRule type="cellIs" dxfId="10" priority="3" stopIfTrue="1" operator="equal">
      <formula>"Gold level (G3) attained"</formula>
    </cfRule>
  </conditionalFormatting>
  <conditionalFormatting sqref="G16">
    <cfRule type="cellIs" dxfId="9" priority="1" stopIfTrue="1" operator="lessThan">
      <formula>0</formula>
    </cfRule>
  </conditionalFormatting>
  <conditionalFormatting sqref="G20">
    <cfRule type="cellIs" dxfId="8" priority="4" stopIfTrue="1" operator="lessThan">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5E6AC-FB9A-4045-B34E-1C2B64A419EC}">
  <sheetPr>
    <tabColor rgb="FFFF0000"/>
  </sheetPr>
  <dimension ref="A1:Q46"/>
  <sheetViews>
    <sheetView workbookViewId="0">
      <selection activeCell="A30" sqref="A30"/>
    </sheetView>
  </sheetViews>
  <sheetFormatPr defaultColWidth="9.21875" defaultRowHeight="13.2" x14ac:dyDescent="0.25"/>
  <cols>
    <col min="1" max="1" width="50.21875" style="9" customWidth="1"/>
    <col min="2" max="16384" width="9.21875" style="9"/>
  </cols>
  <sheetData>
    <row r="1" spans="1:17" x14ac:dyDescent="0.25">
      <c r="A1" s="7"/>
      <c r="B1" s="8"/>
      <c r="C1" s="7"/>
      <c r="D1" s="7"/>
      <c r="E1" s="7"/>
      <c r="F1" s="7"/>
      <c r="G1" s="7"/>
      <c r="H1" s="7"/>
      <c r="I1" s="7"/>
      <c r="J1" s="7"/>
      <c r="K1" s="7"/>
      <c r="L1" s="7"/>
      <c r="M1" s="7"/>
      <c r="N1" s="7"/>
      <c r="O1" s="7"/>
      <c r="P1" s="7"/>
      <c r="Q1" s="7"/>
    </row>
    <row r="2" spans="1:17" x14ac:dyDescent="0.25">
      <c r="A2" s="10" t="s">
        <v>44</v>
      </c>
      <c r="B2" s="11" t="s">
        <v>57</v>
      </c>
      <c r="C2" s="7"/>
      <c r="D2" s="7"/>
      <c r="E2" s="56" t="s">
        <v>54</v>
      </c>
      <c r="F2" s="56"/>
      <c r="G2" s="57" t="s">
        <v>58</v>
      </c>
      <c r="H2" s="56"/>
      <c r="I2" s="7"/>
      <c r="J2" s="7"/>
      <c r="K2" s="7"/>
      <c r="L2" s="7"/>
      <c r="M2" s="7"/>
      <c r="N2" s="7"/>
      <c r="O2" s="7"/>
      <c r="P2" s="7"/>
      <c r="Q2" s="7"/>
    </row>
    <row r="3" spans="1:17" x14ac:dyDescent="0.25">
      <c r="A3" s="10"/>
      <c r="B3" s="8"/>
      <c r="C3" s="7"/>
      <c r="D3" s="7"/>
      <c r="E3" s="7"/>
      <c r="F3" s="7"/>
      <c r="G3" s="7"/>
      <c r="H3" s="7"/>
      <c r="I3" s="7"/>
      <c r="J3" s="7"/>
      <c r="K3" s="7"/>
      <c r="L3" s="7"/>
      <c r="M3" s="7"/>
      <c r="N3" s="7"/>
      <c r="O3" s="7"/>
      <c r="P3" s="7"/>
      <c r="Q3" s="7"/>
    </row>
    <row r="4" spans="1:17" x14ac:dyDescent="0.25">
      <c r="A4" s="10" t="s">
        <v>45</v>
      </c>
      <c r="B4" s="8"/>
      <c r="C4" s="7"/>
      <c r="D4" s="7"/>
      <c r="E4" s="7"/>
      <c r="F4" s="7"/>
      <c r="G4" s="7"/>
      <c r="H4" s="7"/>
      <c r="I4" s="7"/>
      <c r="J4" s="7"/>
      <c r="K4" s="7"/>
      <c r="L4" s="7"/>
      <c r="M4" s="7"/>
      <c r="N4" s="7"/>
      <c r="O4" s="7"/>
      <c r="P4" s="7"/>
      <c r="Q4" s="7"/>
    </row>
    <row r="5" spans="1:17" x14ac:dyDescent="0.25">
      <c r="A5" s="10"/>
      <c r="B5" s="8"/>
      <c r="C5" s="7"/>
      <c r="D5" s="7"/>
      <c r="E5" s="7"/>
      <c r="F5" s="7"/>
      <c r="G5" s="7"/>
      <c r="H5" s="7"/>
      <c r="I5" s="7"/>
      <c r="J5" s="7"/>
      <c r="K5" s="7"/>
      <c r="P5" s="7"/>
      <c r="Q5" s="7"/>
    </row>
    <row r="6" spans="1:17" x14ac:dyDescent="0.25">
      <c r="A6" s="9" t="s">
        <v>0</v>
      </c>
      <c r="B6" s="12"/>
      <c r="L6" s="7" t="s">
        <v>46</v>
      </c>
      <c r="M6" s="7"/>
      <c r="N6" s="7"/>
      <c r="O6" s="13">
        <v>0.05</v>
      </c>
    </row>
    <row r="7" spans="1:17" x14ac:dyDescent="0.25">
      <c r="A7" s="14" t="s">
        <v>2</v>
      </c>
      <c r="B7" s="12"/>
      <c r="L7" s="14" t="s">
        <v>1</v>
      </c>
      <c r="O7" s="15">
        <v>0.5</v>
      </c>
    </row>
    <row r="8" spans="1:17" x14ac:dyDescent="0.25">
      <c r="A8" s="16"/>
      <c r="B8" s="16"/>
      <c r="C8" s="17"/>
      <c r="D8" s="17"/>
      <c r="E8" s="18"/>
      <c r="F8" s="17"/>
      <c r="G8" s="18"/>
      <c r="H8" s="18"/>
      <c r="I8" s="18"/>
      <c r="J8" s="16"/>
      <c r="K8" s="16"/>
      <c r="L8" s="16"/>
      <c r="M8" s="16"/>
      <c r="N8" s="16"/>
      <c r="O8" s="16"/>
    </row>
    <row r="9" spans="1:17" x14ac:dyDescent="0.25">
      <c r="A9" s="14"/>
      <c r="B9" s="19" t="s">
        <v>3</v>
      </c>
      <c r="C9" s="20" t="s">
        <v>4</v>
      </c>
      <c r="D9" s="21"/>
      <c r="E9" s="14"/>
      <c r="F9" s="22"/>
      <c r="G9" s="22"/>
      <c r="H9" s="14"/>
      <c r="I9" s="14"/>
    </row>
    <row r="10" spans="1:17" x14ac:dyDescent="0.25">
      <c r="A10" s="14"/>
      <c r="B10" s="19" t="s">
        <v>5</v>
      </c>
      <c r="C10" s="20" t="s">
        <v>6</v>
      </c>
      <c r="D10" s="21" t="s">
        <v>7</v>
      </c>
      <c r="E10" s="22" t="s">
        <v>8</v>
      </c>
      <c r="F10" s="22" t="s">
        <v>9</v>
      </c>
      <c r="G10" s="22" t="s">
        <v>10</v>
      </c>
      <c r="H10" s="22" t="s">
        <v>11</v>
      </c>
      <c r="I10" s="22" t="s">
        <v>12</v>
      </c>
      <c r="J10" s="22" t="s">
        <v>13</v>
      </c>
      <c r="K10" s="22" t="s">
        <v>14</v>
      </c>
      <c r="L10" s="22" t="s">
        <v>15</v>
      </c>
      <c r="M10" s="22" t="s">
        <v>16</v>
      </c>
      <c r="N10" s="22" t="s">
        <v>17</v>
      </c>
      <c r="O10" s="22" t="s">
        <v>18</v>
      </c>
    </row>
    <row r="11" spans="1:17" x14ac:dyDescent="0.25">
      <c r="A11" s="14" t="s">
        <v>40</v>
      </c>
      <c r="B11" s="23" t="s">
        <v>19</v>
      </c>
      <c r="C11" s="24">
        <v>1644.01</v>
      </c>
      <c r="D11" s="21"/>
      <c r="E11" s="21"/>
      <c r="F11" s="21"/>
      <c r="G11" s="21"/>
      <c r="H11" s="21"/>
      <c r="I11" s="21"/>
      <c r="J11" s="21"/>
      <c r="K11" s="21"/>
      <c r="L11" s="21"/>
      <c r="M11" s="12"/>
      <c r="N11" s="12"/>
      <c r="O11" s="12"/>
    </row>
    <row r="12" spans="1:17" x14ac:dyDescent="0.25">
      <c r="A12" s="14" t="s">
        <v>20</v>
      </c>
      <c r="B12" s="23" t="s">
        <v>21</v>
      </c>
      <c r="C12" s="44">
        <f>SUM(ROUND(D12,2),ROUND(E12,2),ROUND(F12,2),ROUND(G12,2),ROUND(H12,2),ROUND(I12,2),ROUND(J12,2),ROUND(K12,2),ROUND(L12,2),ROUND(M12,2),ROUND(N12,2),ROUND(O12,2))</f>
        <v>246.60000000000002</v>
      </c>
      <c r="D12" s="25">
        <v>25.57</v>
      </c>
      <c r="E12" s="25">
        <v>22.36</v>
      </c>
      <c r="F12" s="25">
        <v>23.07</v>
      </c>
      <c r="G12" s="25">
        <v>20.12</v>
      </c>
      <c r="H12" s="25">
        <v>19.3</v>
      </c>
      <c r="I12" s="25">
        <v>16.66</v>
      </c>
      <c r="J12" s="25">
        <v>15.44</v>
      </c>
      <c r="K12" s="25">
        <v>17.71</v>
      </c>
      <c r="L12" s="25">
        <v>17.920000000000002</v>
      </c>
      <c r="M12" s="25">
        <v>20.89</v>
      </c>
      <c r="N12" s="25">
        <v>22.8</v>
      </c>
      <c r="O12" s="25">
        <v>24.76</v>
      </c>
    </row>
    <row r="13" spans="1:17" x14ac:dyDescent="0.25">
      <c r="A13" s="14" t="s">
        <v>22</v>
      </c>
      <c r="B13" s="23" t="s">
        <v>23</v>
      </c>
      <c r="C13" s="24">
        <v>0.54</v>
      </c>
      <c r="D13" s="21"/>
      <c r="E13" s="21"/>
      <c r="F13" s="21"/>
      <c r="G13" s="19"/>
      <c r="H13" s="21"/>
      <c r="I13" s="21"/>
      <c r="J13" s="21"/>
      <c r="K13" s="21"/>
      <c r="L13" s="21"/>
      <c r="M13" s="12"/>
      <c r="N13" s="12"/>
      <c r="O13" s="12"/>
    </row>
    <row r="14" spans="1:17" x14ac:dyDescent="0.25">
      <c r="A14" s="47" t="s">
        <v>48</v>
      </c>
      <c r="B14" s="48" t="s">
        <v>47</v>
      </c>
      <c r="C14" s="43">
        <f>SUM(D14:O14)</f>
        <v>257.71999999999997</v>
      </c>
      <c r="D14" s="45">
        <v>21.89</v>
      </c>
      <c r="E14" s="45">
        <v>19.77</v>
      </c>
      <c r="F14" s="45">
        <v>21.89</v>
      </c>
      <c r="G14" s="45">
        <v>21.18</v>
      </c>
      <c r="H14" s="45">
        <v>21.89</v>
      </c>
      <c r="I14" s="45">
        <v>21.18</v>
      </c>
      <c r="J14" s="45">
        <v>21.89</v>
      </c>
      <c r="K14" s="45">
        <v>21.89</v>
      </c>
      <c r="L14" s="45">
        <v>21.18</v>
      </c>
      <c r="M14" s="45">
        <v>21.89</v>
      </c>
      <c r="N14" s="45">
        <v>21.18</v>
      </c>
      <c r="O14" s="45">
        <v>21.89</v>
      </c>
    </row>
    <row r="15" spans="1:17" x14ac:dyDescent="0.25">
      <c r="A15" s="47" t="s">
        <v>50</v>
      </c>
      <c r="B15" s="48" t="s">
        <v>49</v>
      </c>
      <c r="C15" s="43">
        <f>SUM(D15:O15)</f>
        <v>171.07</v>
      </c>
      <c r="D15" s="45">
        <v>14.53</v>
      </c>
      <c r="E15" s="45">
        <v>13.12</v>
      </c>
      <c r="F15" s="45">
        <v>14.53</v>
      </c>
      <c r="G15" s="45">
        <v>14.06</v>
      </c>
      <c r="H15" s="45">
        <v>14.53</v>
      </c>
      <c r="I15" s="45">
        <v>14.06</v>
      </c>
      <c r="J15" s="45">
        <v>14.53</v>
      </c>
      <c r="K15" s="45">
        <v>14.53</v>
      </c>
      <c r="L15" s="45">
        <v>14.06</v>
      </c>
      <c r="M15" s="45">
        <v>14.53</v>
      </c>
      <c r="N15" s="45">
        <v>14.06</v>
      </c>
      <c r="O15" s="45">
        <v>14.53</v>
      </c>
    </row>
    <row r="16" spans="1:17" x14ac:dyDescent="0.25">
      <c r="A16" s="47" t="s">
        <v>55</v>
      </c>
      <c r="B16" s="48"/>
      <c r="C16" s="43"/>
      <c r="D16" s="49" t="s">
        <v>51</v>
      </c>
      <c r="E16" s="50"/>
      <c r="F16" s="47"/>
      <c r="G16" s="51">
        <f>C14-C15</f>
        <v>86.649999999999977</v>
      </c>
      <c r="H16" s="49" t="s">
        <v>52</v>
      </c>
      <c r="I16" s="50"/>
      <c r="J16" s="21"/>
      <c r="K16" s="21"/>
      <c r="L16" s="21"/>
      <c r="M16" s="12"/>
      <c r="N16" s="12"/>
      <c r="O16" s="12"/>
    </row>
    <row r="17" spans="1:16" x14ac:dyDescent="0.25">
      <c r="A17" s="47" t="s">
        <v>43</v>
      </c>
      <c r="B17" s="48"/>
      <c r="C17" s="43">
        <f>SUM(D17:O17)</f>
        <v>273.90758833242273</v>
      </c>
      <c r="D17" s="42">
        <f>D18</f>
        <v>23.26</v>
      </c>
      <c r="E17" s="42">
        <f t="shared" ref="E17:O17" si="0">SUM(E18/1)</f>
        <v>21.01</v>
      </c>
      <c r="F17" s="42">
        <f>SUM(F18/0.941)</f>
        <v>23.241232731137092</v>
      </c>
      <c r="G17" s="42">
        <f>SUM(G18/0.7)</f>
        <v>22.514285714285716</v>
      </c>
      <c r="H17" s="42">
        <f>SUM(H18/0.45)</f>
        <v>23.266666666666669</v>
      </c>
      <c r="I17" s="42">
        <f>SUM(I18/0.44)</f>
        <v>22.522727272727273</v>
      </c>
      <c r="J17" s="42">
        <f>SUM(J18/0.44)</f>
        <v>23.272727272727273</v>
      </c>
      <c r="K17" s="42">
        <f>SUM(K18/0.48)</f>
        <v>23.270833333333336</v>
      </c>
      <c r="L17" s="42">
        <f>SUM(L18/0.76)</f>
        <v>22.513157894736842</v>
      </c>
      <c r="M17" s="42">
        <f>SUM(M18/0.94)</f>
        <v>23.265957446808514</v>
      </c>
      <c r="N17" s="42">
        <f t="shared" si="0"/>
        <v>22.51</v>
      </c>
      <c r="O17" s="42">
        <f t="shared" si="0"/>
        <v>23.26</v>
      </c>
      <c r="P17" s="27">
        <f>SUM(D17:O17)</f>
        <v>273.90758833242273</v>
      </c>
    </row>
    <row r="18" spans="1:16" x14ac:dyDescent="0.25">
      <c r="A18" s="47" t="s">
        <v>41</v>
      </c>
      <c r="B18" s="48" t="s">
        <v>24</v>
      </c>
      <c r="C18" s="44"/>
      <c r="D18" s="25">
        <v>23.26</v>
      </c>
      <c r="E18" s="25">
        <v>21.01</v>
      </c>
      <c r="F18" s="25">
        <v>21.87</v>
      </c>
      <c r="G18" s="25">
        <v>15.76</v>
      </c>
      <c r="H18" s="25">
        <v>10.47</v>
      </c>
      <c r="I18" s="25">
        <v>9.91</v>
      </c>
      <c r="J18" s="25">
        <v>10.24</v>
      </c>
      <c r="K18" s="25">
        <v>11.17</v>
      </c>
      <c r="L18" s="25">
        <v>17.11</v>
      </c>
      <c r="M18" s="25">
        <v>21.87</v>
      </c>
      <c r="N18" s="25">
        <v>22.51</v>
      </c>
      <c r="O18" s="25">
        <v>23.26</v>
      </c>
      <c r="P18" s="27">
        <f>SUM(D18:O18)</f>
        <v>208.44</v>
      </c>
    </row>
    <row r="19" spans="1:16" x14ac:dyDescent="0.25">
      <c r="A19" s="14" t="s">
        <v>42</v>
      </c>
      <c r="B19" s="23" t="s">
        <v>25</v>
      </c>
      <c r="C19" s="44">
        <f>SUM(ROUND(D19,2),ROUND(E19,2),ROUND(F19,2),ROUND(G19,2),ROUND(H19,2),ROUND(I19,2),ROUND(J19,2),ROUND(K19,2),ROUND(L19,2),ROUND(M19,2),ROUND(N19,2),ROUND(O19,2))</f>
        <v>0</v>
      </c>
      <c r="D19" s="2"/>
      <c r="E19" s="2"/>
      <c r="F19" s="2"/>
      <c r="G19" s="2"/>
      <c r="H19" s="2"/>
      <c r="I19" s="2"/>
      <c r="J19" s="2"/>
      <c r="K19" s="2"/>
      <c r="L19" s="2"/>
      <c r="M19" s="2"/>
      <c r="N19" s="2"/>
      <c r="O19" s="2"/>
    </row>
    <row r="20" spans="1:16" x14ac:dyDescent="0.25">
      <c r="A20" s="14"/>
      <c r="B20" s="23"/>
      <c r="C20" s="44"/>
      <c r="D20" s="29" t="s">
        <v>26</v>
      </c>
      <c r="E20" s="30"/>
      <c r="F20" s="31"/>
      <c r="G20" s="1">
        <f>C17-(SUM(ROUND(D18,2),ROUND(E18,2),ROUND(F18,2),ROUND(G18,2),ROUND(H18,2),ROUND(I18,'Water calculator (G)'!N106),ROUND(J18,2),ROUND(K18,2),ROUND(L18,2),ROUND(M18,2),ROUND(N18,2),ROUND(O18,2)))</f>
        <v>65.377588332422761</v>
      </c>
      <c r="H20" s="32" t="str">
        <f>IF(G20&lt;0,"Error, check entries for primary loss","")</f>
        <v/>
      </c>
      <c r="I20" s="21"/>
      <c r="J20" s="21"/>
      <c r="K20" s="21"/>
      <c r="L20" s="21"/>
      <c r="M20" s="12"/>
      <c r="N20" s="12"/>
      <c r="O20" s="12"/>
      <c r="P20" s="27"/>
    </row>
    <row r="21" spans="1:16" x14ac:dyDescent="0.25">
      <c r="A21" s="33" t="s">
        <v>27</v>
      </c>
      <c r="B21" s="23"/>
      <c r="C21" s="43">
        <f>0.85*ROUND(C11,2)+ROUND(C12,2)+365*ROUND(C13,2)+C17+C19</f>
        <v>2115.0160883324224</v>
      </c>
      <c r="D21" s="21"/>
      <c r="E21" s="21"/>
      <c r="F21" s="21"/>
      <c r="G21" s="21"/>
      <c r="H21" s="21"/>
      <c r="I21" s="21"/>
      <c r="J21" s="21"/>
      <c r="K21" s="21"/>
      <c r="L21" s="21"/>
      <c r="M21" s="12"/>
      <c r="N21" s="12"/>
      <c r="O21" s="12"/>
    </row>
    <row r="22" spans="1:16" x14ac:dyDescent="0.25">
      <c r="A22" s="33"/>
      <c r="B22" s="23"/>
      <c r="C22" s="34"/>
      <c r="D22" s="21"/>
      <c r="E22" s="21"/>
      <c r="F22" s="21"/>
      <c r="G22" s="21"/>
      <c r="H22" s="21"/>
      <c r="I22" s="21"/>
      <c r="J22" s="21"/>
      <c r="K22" s="21"/>
      <c r="L22" s="21"/>
      <c r="M22" s="12"/>
      <c r="N22" s="12"/>
      <c r="O22" s="12"/>
    </row>
    <row r="23" spans="1:16" x14ac:dyDescent="0.25">
      <c r="A23" s="14"/>
      <c r="B23" s="23"/>
      <c r="C23" s="35" t="s">
        <v>28</v>
      </c>
      <c r="D23" s="21"/>
      <c r="E23" s="21"/>
      <c r="F23" s="21"/>
      <c r="G23" s="21"/>
      <c r="H23" s="21"/>
      <c r="I23" s="21"/>
      <c r="J23" s="21"/>
      <c r="K23" s="21"/>
      <c r="L23" s="21"/>
      <c r="M23" s="12"/>
      <c r="N23" s="12"/>
      <c r="O23" s="12"/>
    </row>
    <row r="24" spans="1:16" x14ac:dyDescent="0.25">
      <c r="A24" s="36" t="s">
        <v>29</v>
      </c>
      <c r="B24" s="23"/>
      <c r="C24" s="35" t="s">
        <v>6</v>
      </c>
      <c r="D24" s="21"/>
      <c r="E24" s="21"/>
      <c r="F24" s="21"/>
      <c r="G24" s="21"/>
      <c r="H24" s="21"/>
      <c r="I24" s="21"/>
      <c r="J24" s="21"/>
      <c r="K24" s="21"/>
      <c r="L24" s="21"/>
      <c r="M24" s="12"/>
      <c r="N24" s="12"/>
      <c r="O24" s="12"/>
    </row>
    <row r="25" spans="1:16" x14ac:dyDescent="0.25">
      <c r="A25" s="9" t="s">
        <v>30</v>
      </c>
      <c r="B25" s="28" t="s">
        <v>56</v>
      </c>
      <c r="C25" s="44">
        <f>SUM(ROUND(D25,2),ROUND(E25,2),ROUND(F25,2),ROUND(G25,2),ROUND(H25,2),ROUND(I25,2),ROUND(J25,2),ROUND(K25,2),ROUND(L25,2),ROUND(M25,2),ROUND(N25,2),ROUND(O25,2))</f>
        <v>-805.23</v>
      </c>
      <c r="D25" s="26">
        <v>-805.23</v>
      </c>
      <c r="E25" s="53"/>
      <c r="F25" s="53"/>
      <c r="G25" s="53"/>
      <c r="H25" s="53"/>
      <c r="I25" s="53"/>
      <c r="J25" s="26"/>
      <c r="K25" s="26"/>
      <c r="L25" s="26"/>
      <c r="M25" s="53"/>
      <c r="N25" s="53"/>
      <c r="O25" s="53"/>
    </row>
    <row r="26" spans="1:16" x14ac:dyDescent="0.25">
      <c r="A26" s="9" t="s">
        <v>39</v>
      </c>
      <c r="B26" s="28"/>
      <c r="C26" s="44">
        <f>IF(ABS(C25)&gt;1,-G20,0)</f>
        <v>-65.377588332422761</v>
      </c>
      <c r="D26" s="12"/>
      <c r="E26" s="12"/>
      <c r="F26" s="12"/>
      <c r="G26" s="12"/>
      <c r="H26" s="12"/>
      <c r="I26" s="12"/>
      <c r="J26" s="21"/>
      <c r="K26" s="21"/>
      <c r="L26" s="21"/>
      <c r="M26" s="12"/>
      <c r="N26" s="12"/>
      <c r="O26" s="12"/>
    </row>
    <row r="27" spans="1:16" x14ac:dyDescent="0.25">
      <c r="A27" s="9" t="s">
        <v>53</v>
      </c>
      <c r="B27" s="37"/>
      <c r="C27" s="44">
        <f>-G16</f>
        <v>-86.649999999999977</v>
      </c>
      <c r="D27" s="12"/>
      <c r="E27" s="12"/>
      <c r="F27" s="12"/>
      <c r="G27" s="12"/>
      <c r="H27" s="12"/>
      <c r="I27" s="12"/>
      <c r="J27" s="21"/>
      <c r="K27" s="21"/>
      <c r="L27" s="21"/>
      <c r="M27" s="12"/>
      <c r="N27" s="12"/>
      <c r="O27" s="12"/>
    </row>
    <row r="28" spans="1:16" x14ac:dyDescent="0.25">
      <c r="A28" s="9" t="s">
        <v>61</v>
      </c>
      <c r="B28" s="28" t="s">
        <v>59</v>
      </c>
      <c r="C28" s="44">
        <f>SUM(ROUND(D28,2),ROUND(E28,2),ROUND(F28,2),ROUND(G28,2),ROUND(H28,2),ROUND(I28,2),ROUND(J28,2),ROUND(K28,2),ROUND(L28,2),ROUND(M28,2),ROUND(N28,2),ROUND(O28,2))</f>
        <v>-417.82000000000005</v>
      </c>
      <c r="D28" s="25">
        <v>-46.49</v>
      </c>
      <c r="E28" s="25">
        <v>-40.9</v>
      </c>
      <c r="F28" s="25">
        <v>-41.75</v>
      </c>
      <c r="G28" s="25">
        <v>-34.36</v>
      </c>
      <c r="H28" s="25">
        <v>-31.91</v>
      </c>
      <c r="I28" s="25">
        <v>-26.33</v>
      </c>
      <c r="J28" s="25">
        <v>-22.3</v>
      </c>
      <c r="K28" s="25">
        <v>-26.99</v>
      </c>
      <c r="L28" s="25">
        <v>-27.78</v>
      </c>
      <c r="M28" s="25">
        <v>-34.33</v>
      </c>
      <c r="N28" s="25">
        <v>-39.75</v>
      </c>
      <c r="O28" s="25">
        <v>-44.93</v>
      </c>
    </row>
    <row r="29" spans="1:16" x14ac:dyDescent="0.25">
      <c r="A29" s="9" t="s">
        <v>62</v>
      </c>
      <c r="B29" s="28" t="s">
        <v>63</v>
      </c>
      <c r="C29" s="44">
        <f>SUM(ROUND(D29,2),ROUND(E29,2),ROUND(F29,2),ROUND(G29,2),ROUND(H29,2),ROUND(I29,2),ROUND(J29,2),ROUND(K29,2),ROUND(L29,2),ROUND(M29,2),ROUND(N29,2),ROUND(O29,2))</f>
        <v>0</v>
      </c>
      <c r="D29" s="3"/>
      <c r="E29" s="3"/>
      <c r="F29" s="3"/>
      <c r="G29" s="3"/>
      <c r="H29" s="3"/>
      <c r="I29" s="3"/>
      <c r="J29" s="3"/>
      <c r="K29" s="3"/>
      <c r="L29" s="3"/>
      <c r="M29" s="3"/>
      <c r="N29" s="3"/>
      <c r="O29" s="3"/>
    </row>
    <row r="30" spans="1:16" x14ac:dyDescent="0.25">
      <c r="A30" s="59" t="s">
        <v>64</v>
      </c>
      <c r="B30" s="60" t="s">
        <v>60</v>
      </c>
      <c r="C30" s="44">
        <f>SUM(ROUND(D30,2),ROUND(E30,2),ROUND(F30,2),ROUND(G30,2),ROUND(H30,2),ROUND(I30,2),ROUND(J30,2),ROUND(K30,2),ROUND(L30,2),ROUND(M30,2),ROUND(N30,2),ROUND(O30,2))</f>
        <v>-417.82000000000005</v>
      </c>
      <c r="D30" s="3">
        <v>-46.49</v>
      </c>
      <c r="E30" s="3">
        <v>-40.9</v>
      </c>
      <c r="F30" s="3">
        <v>-41.75</v>
      </c>
      <c r="G30" s="3">
        <v>-34.36</v>
      </c>
      <c r="H30" s="3">
        <v>-31.91</v>
      </c>
      <c r="I30" s="3">
        <v>-26.33</v>
      </c>
      <c r="J30" s="3">
        <v>-22.3</v>
      </c>
      <c r="K30" s="3">
        <v>-26.99</v>
      </c>
      <c r="L30" s="3">
        <v>-27.78</v>
      </c>
      <c r="M30" s="3">
        <v>-34.33</v>
      </c>
      <c r="N30" s="3">
        <v>-39.75</v>
      </c>
      <c r="O30" s="3">
        <v>-44.93</v>
      </c>
    </row>
    <row r="31" spans="1:16" x14ac:dyDescent="0.25">
      <c r="B31" s="38" t="s">
        <v>31</v>
      </c>
      <c r="C31" s="39"/>
      <c r="D31" s="40"/>
      <c r="E31" s="40"/>
      <c r="F31" s="40"/>
      <c r="G31" s="40"/>
      <c r="H31" s="40"/>
      <c r="I31" s="40"/>
      <c r="J31" s="22"/>
      <c r="K31" s="22"/>
      <c r="L31" s="22"/>
      <c r="M31" s="40"/>
      <c r="N31" s="40"/>
      <c r="O31" s="40"/>
    </row>
    <row r="32" spans="1:16" x14ac:dyDescent="0.25">
      <c r="B32" s="38"/>
      <c r="C32" s="39"/>
      <c r="D32" s="40"/>
      <c r="E32" s="40"/>
      <c r="F32" s="40"/>
      <c r="G32" s="40"/>
      <c r="H32" s="40"/>
      <c r="I32" s="40"/>
      <c r="J32" s="22"/>
      <c r="K32" s="22"/>
      <c r="L32" s="22"/>
      <c r="M32" s="40"/>
      <c r="N32" s="40"/>
      <c r="O32" s="40"/>
    </row>
    <row r="33" spans="1:15" x14ac:dyDescent="0.25">
      <c r="A33" s="9" t="s">
        <v>32</v>
      </c>
      <c r="B33" s="28"/>
      <c r="C33" s="4"/>
      <c r="D33" s="32" t="str">
        <f>IF(C33&gt;0,"should be a negative number","")</f>
        <v/>
      </c>
      <c r="E33" s="40"/>
      <c r="F33" s="40"/>
      <c r="G33" s="40"/>
      <c r="H33" s="40"/>
      <c r="I33" s="40"/>
      <c r="J33" s="22"/>
      <c r="K33" s="22"/>
      <c r="L33" s="22"/>
      <c r="M33" s="40"/>
      <c r="N33" s="40"/>
      <c r="O33" s="40"/>
    </row>
    <row r="34" spans="1:15" x14ac:dyDescent="0.25">
      <c r="B34" s="28"/>
      <c r="C34" s="39"/>
      <c r="D34" s="40"/>
      <c r="E34" s="40"/>
      <c r="F34" s="40"/>
      <c r="G34" s="40"/>
      <c r="H34" s="40"/>
      <c r="I34" s="40"/>
      <c r="J34" s="22"/>
      <c r="K34" s="22"/>
      <c r="L34" s="22"/>
      <c r="M34" s="40"/>
      <c r="N34" s="40"/>
      <c r="O34" s="40"/>
    </row>
    <row r="35" spans="1:15" x14ac:dyDescent="0.25">
      <c r="A35" s="9" t="s">
        <v>33</v>
      </c>
      <c r="B35" s="28"/>
      <c r="C35" s="4"/>
      <c r="D35" s="32" t="str">
        <f>IF(C35&gt;0,"should be a negative number","")</f>
        <v/>
      </c>
      <c r="E35" s="54" t="s">
        <v>34</v>
      </c>
      <c r="F35" s="54"/>
      <c r="G35" s="54"/>
      <c r="H35" s="54"/>
      <c r="I35" s="54"/>
      <c r="J35" s="54"/>
      <c r="K35" s="54"/>
      <c r="L35" s="40"/>
      <c r="M35" s="40"/>
      <c r="N35" s="40"/>
      <c r="O35" s="40"/>
    </row>
    <row r="36" spans="1:15" x14ac:dyDescent="0.25">
      <c r="A36" s="9" t="s">
        <v>35</v>
      </c>
      <c r="B36" s="28"/>
      <c r="C36" s="4"/>
      <c r="D36" s="32" t="str">
        <f>IF(C36&gt;0,"should be a negative number","")</f>
        <v/>
      </c>
      <c r="E36" s="54"/>
      <c r="F36" s="54"/>
      <c r="G36" s="54"/>
      <c r="H36" s="54"/>
      <c r="I36" s="54"/>
      <c r="J36" s="54"/>
      <c r="K36" s="54"/>
      <c r="L36" s="40"/>
      <c r="M36" s="40"/>
      <c r="N36" s="40"/>
      <c r="O36" s="40"/>
    </row>
    <row r="37" spans="1:15" x14ac:dyDescent="0.25">
      <c r="A37" s="9" t="s">
        <v>36</v>
      </c>
      <c r="B37" s="28"/>
      <c r="C37" s="4"/>
      <c r="D37" s="32" t="str">
        <f>IF(C37&gt;0,"should be a negative number","")</f>
        <v/>
      </c>
      <c r="E37" s="54"/>
      <c r="F37" s="54"/>
      <c r="G37" s="54"/>
      <c r="H37" s="54"/>
      <c r="I37" s="54"/>
      <c r="J37" s="54"/>
      <c r="K37" s="54"/>
      <c r="L37" s="40"/>
      <c r="M37" s="40"/>
      <c r="N37" s="40"/>
      <c r="O37" s="40"/>
    </row>
    <row r="38" spans="1:15" x14ac:dyDescent="0.25">
      <c r="B38" s="28"/>
      <c r="C38" s="34"/>
      <c r="D38" s="40"/>
      <c r="E38" s="40"/>
      <c r="F38" s="40"/>
      <c r="G38" s="40"/>
      <c r="H38" s="40"/>
      <c r="I38" s="40"/>
      <c r="J38" s="40"/>
      <c r="K38" s="40"/>
      <c r="L38" s="40"/>
      <c r="M38" s="40"/>
      <c r="N38" s="40"/>
      <c r="O38" s="40"/>
    </row>
    <row r="39" spans="1:15" x14ac:dyDescent="0.25">
      <c r="A39" s="33" t="s">
        <v>37</v>
      </c>
      <c r="B39" s="28"/>
      <c r="C39" s="5">
        <f>C25+C26+C27+C28+C29+C30+C33+C35+C36+C37</f>
        <v>-1792.8975883324229</v>
      </c>
    </row>
    <row r="40" spans="1:15" x14ac:dyDescent="0.25">
      <c r="B40" s="12"/>
      <c r="C40"/>
      <c r="D40" s="6">
        <f>C21-(-C39)</f>
        <v>322.11849999999959</v>
      </c>
    </row>
    <row r="41" spans="1:15" ht="15.6" x14ac:dyDescent="0.3">
      <c r="A41" s="33" t="s">
        <v>38</v>
      </c>
      <c r="B41" s="12"/>
      <c r="C41" s="46">
        <f>IF(C21&gt;0,-ROUNDDOWN(C39/C21,3),"")</f>
        <v>0.84699999999999998</v>
      </c>
      <c r="D41" s="55" t="str">
        <f>IF(C41="","",IF(C41&gt;=$O$7,"Gold level (G3) attained",IF(C41&gt;=$O$6,"Silver level (S3) attained","")))</f>
        <v>Gold level (G3) attained</v>
      </c>
      <c r="E41" s="55"/>
      <c r="F41" s="55"/>
    </row>
    <row r="42" spans="1:15" x14ac:dyDescent="0.25">
      <c r="B42" s="12"/>
      <c r="C42" s="40"/>
    </row>
    <row r="43" spans="1:15" ht="43.2" customHeight="1" x14ac:dyDescent="0.25">
      <c r="A43" s="58" t="s">
        <v>65</v>
      </c>
      <c r="B43" s="58"/>
      <c r="C43" s="58"/>
      <c r="D43" s="58"/>
      <c r="E43" s="58"/>
      <c r="F43" s="58"/>
      <c r="G43" s="58"/>
      <c r="H43" s="58"/>
      <c r="I43" s="58"/>
      <c r="J43" s="58"/>
      <c r="K43" s="58"/>
      <c r="L43" s="58"/>
      <c r="M43" s="58"/>
      <c r="N43" s="58"/>
      <c r="O43" s="58"/>
    </row>
    <row r="45" spans="1:15" ht="13.5" customHeight="1" x14ac:dyDescent="0.25">
      <c r="A45" s="41"/>
      <c r="B45" s="41"/>
      <c r="C45" s="41"/>
      <c r="D45" s="41"/>
      <c r="E45" s="41"/>
      <c r="F45" s="41"/>
      <c r="G45" s="41"/>
      <c r="H45" s="41"/>
      <c r="I45" s="41"/>
      <c r="J45" s="41"/>
      <c r="K45" s="41"/>
      <c r="L45" s="41"/>
      <c r="M45" s="41"/>
      <c r="N45" s="41"/>
      <c r="O45" s="41"/>
    </row>
    <row r="46" spans="1:15" x14ac:dyDescent="0.25">
      <c r="A46" s="41"/>
      <c r="B46" s="41"/>
      <c r="C46" s="41"/>
      <c r="D46" s="41"/>
      <c r="E46" s="41"/>
      <c r="F46" s="41"/>
      <c r="G46" s="41"/>
      <c r="H46" s="41"/>
      <c r="I46" s="41"/>
      <c r="J46" s="41"/>
      <c r="K46" s="41"/>
      <c r="L46" s="41"/>
      <c r="M46" s="41"/>
      <c r="N46" s="41"/>
      <c r="O46" s="41"/>
    </row>
  </sheetData>
  <mergeCells count="5">
    <mergeCell ref="A43:O43"/>
    <mergeCell ref="E2:F2"/>
    <mergeCell ref="G2:H2"/>
    <mergeCell ref="E35:K37"/>
    <mergeCell ref="D41:F41"/>
  </mergeCells>
  <conditionalFormatting sqref="D41:E41">
    <cfRule type="cellIs" dxfId="7" priority="2" stopIfTrue="1" operator="equal">
      <formula>"Silver level (S3) attained"</formula>
    </cfRule>
    <cfRule type="cellIs" dxfId="6" priority="3" stopIfTrue="1" operator="equal">
      <formula>"Gold level (G3) attained"</formula>
    </cfRule>
  </conditionalFormatting>
  <conditionalFormatting sqref="G16">
    <cfRule type="cellIs" dxfId="5" priority="1" stopIfTrue="1" operator="lessThan">
      <formula>0</formula>
    </cfRule>
  </conditionalFormatting>
  <conditionalFormatting sqref="G20">
    <cfRule type="cellIs" dxfId="4" priority="4" stopIfTrue="1" operator="lessThan">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C3A3-E3F7-4BA2-9CAB-6D4836DEDA53}">
  <sheetPr>
    <tabColor rgb="FFFF0000"/>
  </sheetPr>
  <dimension ref="A1:Q46"/>
  <sheetViews>
    <sheetView tabSelected="1" topLeftCell="A7" workbookViewId="0">
      <selection activeCell="N34" sqref="N34"/>
    </sheetView>
  </sheetViews>
  <sheetFormatPr defaultColWidth="9.21875" defaultRowHeight="13.2" x14ac:dyDescent="0.25"/>
  <cols>
    <col min="1" max="1" width="50.21875" style="9" customWidth="1"/>
    <col min="2" max="16384" width="9.21875" style="9"/>
  </cols>
  <sheetData>
    <row r="1" spans="1:17" x14ac:dyDescent="0.25">
      <c r="A1" s="7"/>
      <c r="B1" s="8"/>
      <c r="C1" s="7"/>
      <c r="D1" s="7"/>
      <c r="E1" s="7"/>
      <c r="F1" s="7"/>
      <c r="G1" s="7"/>
      <c r="H1" s="7"/>
      <c r="I1" s="7"/>
      <c r="J1" s="7"/>
      <c r="K1" s="7"/>
      <c r="L1" s="7"/>
      <c r="M1" s="7"/>
      <c r="N1" s="7"/>
      <c r="O1" s="7"/>
      <c r="P1" s="7"/>
      <c r="Q1" s="7"/>
    </row>
    <row r="2" spans="1:17" x14ac:dyDescent="0.25">
      <c r="A2" s="10" t="s">
        <v>44</v>
      </c>
      <c r="B2" s="11" t="s">
        <v>57</v>
      </c>
      <c r="C2" s="7"/>
      <c r="D2" s="7"/>
      <c r="E2" s="56" t="s">
        <v>54</v>
      </c>
      <c r="F2" s="56"/>
      <c r="G2" s="57" t="s">
        <v>58</v>
      </c>
      <c r="H2" s="56"/>
      <c r="I2" s="7"/>
      <c r="J2" s="7"/>
      <c r="K2" s="7"/>
      <c r="L2" s="7"/>
      <c r="M2" s="7"/>
      <c r="N2" s="7"/>
      <c r="O2" s="7"/>
      <c r="P2" s="7"/>
      <c r="Q2" s="7"/>
    </row>
    <row r="3" spans="1:17" x14ac:dyDescent="0.25">
      <c r="A3" s="10"/>
      <c r="B3" s="8"/>
      <c r="C3" s="7"/>
      <c r="D3" s="7"/>
      <c r="E3" s="7"/>
      <c r="F3" s="7"/>
      <c r="G3" s="7"/>
      <c r="H3" s="7"/>
      <c r="I3" s="7"/>
      <c r="J3" s="7"/>
      <c r="K3" s="7"/>
      <c r="L3" s="7"/>
      <c r="M3" s="7"/>
      <c r="N3" s="7"/>
      <c r="O3" s="7"/>
      <c r="P3" s="7"/>
      <c r="Q3" s="7"/>
    </row>
    <row r="4" spans="1:17" x14ac:dyDescent="0.25">
      <c r="A4" s="10" t="s">
        <v>45</v>
      </c>
      <c r="B4" s="8"/>
      <c r="C4" s="7"/>
      <c r="D4" s="7"/>
      <c r="E4" s="7"/>
      <c r="F4" s="7"/>
      <c r="G4" s="7"/>
      <c r="H4" s="7"/>
      <c r="I4" s="7"/>
      <c r="J4" s="7"/>
      <c r="K4" s="7"/>
      <c r="L4" s="7"/>
      <c r="M4" s="7"/>
      <c r="N4" s="7"/>
      <c r="O4" s="7"/>
      <c r="P4" s="7"/>
      <c r="Q4" s="7"/>
    </row>
    <row r="5" spans="1:17" x14ac:dyDescent="0.25">
      <c r="A5" s="10"/>
      <c r="B5" s="8"/>
      <c r="C5" s="7"/>
      <c r="D5" s="7"/>
      <c r="E5" s="7"/>
      <c r="F5" s="7"/>
      <c r="G5" s="7"/>
      <c r="H5" s="7"/>
      <c r="I5" s="7"/>
      <c r="J5" s="7"/>
      <c r="K5" s="7"/>
      <c r="P5" s="7"/>
      <c r="Q5" s="7"/>
    </row>
    <row r="6" spans="1:17" x14ac:dyDescent="0.25">
      <c r="A6" s="9" t="s">
        <v>0</v>
      </c>
      <c r="B6" s="12"/>
      <c r="L6" s="7" t="s">
        <v>46</v>
      </c>
      <c r="M6" s="7"/>
      <c r="N6" s="7"/>
      <c r="O6" s="13">
        <v>0.05</v>
      </c>
    </row>
    <row r="7" spans="1:17" x14ac:dyDescent="0.25">
      <c r="A7" s="14" t="s">
        <v>2</v>
      </c>
      <c r="B7" s="12"/>
      <c r="L7" s="14" t="s">
        <v>1</v>
      </c>
      <c r="O7" s="15">
        <v>0.5</v>
      </c>
    </row>
    <row r="8" spans="1:17" x14ac:dyDescent="0.25">
      <c r="A8" s="16"/>
      <c r="B8" s="16"/>
      <c r="C8" s="17"/>
      <c r="D8" s="17"/>
      <c r="E8" s="18"/>
      <c r="F8" s="17"/>
      <c r="G8" s="18"/>
      <c r="H8" s="18"/>
      <c r="I8" s="18"/>
      <c r="J8" s="16"/>
      <c r="K8" s="16"/>
      <c r="L8" s="16"/>
      <c r="M8" s="16"/>
      <c r="N8" s="16"/>
      <c r="O8" s="16"/>
    </row>
    <row r="9" spans="1:17" x14ac:dyDescent="0.25">
      <c r="A9" s="14"/>
      <c r="B9" s="19" t="s">
        <v>3</v>
      </c>
      <c r="C9" s="20" t="s">
        <v>4</v>
      </c>
      <c r="D9" s="21"/>
      <c r="E9" s="14"/>
      <c r="F9" s="22"/>
      <c r="G9" s="22"/>
      <c r="H9" s="14"/>
      <c r="I9" s="14"/>
    </row>
    <row r="10" spans="1:17" x14ac:dyDescent="0.25">
      <c r="A10" s="14"/>
      <c r="B10" s="19" t="s">
        <v>5</v>
      </c>
      <c r="C10" s="20" t="s">
        <v>6</v>
      </c>
      <c r="D10" s="21" t="s">
        <v>7</v>
      </c>
      <c r="E10" s="22" t="s">
        <v>8</v>
      </c>
      <c r="F10" s="22" t="s">
        <v>9</v>
      </c>
      <c r="G10" s="22" t="s">
        <v>10</v>
      </c>
      <c r="H10" s="22" t="s">
        <v>11</v>
      </c>
      <c r="I10" s="22" t="s">
        <v>12</v>
      </c>
      <c r="J10" s="22" t="s">
        <v>13</v>
      </c>
      <c r="K10" s="22" t="s">
        <v>14</v>
      </c>
      <c r="L10" s="22" t="s">
        <v>15</v>
      </c>
      <c r="M10" s="22" t="s">
        <v>16</v>
      </c>
      <c r="N10" s="22" t="s">
        <v>17</v>
      </c>
      <c r="O10" s="22" t="s">
        <v>18</v>
      </c>
    </row>
    <row r="11" spans="1:17" x14ac:dyDescent="0.25">
      <c r="A11" s="14" t="s">
        <v>40</v>
      </c>
      <c r="B11" s="23" t="s">
        <v>19</v>
      </c>
      <c r="C11" s="24">
        <v>1644.01</v>
      </c>
      <c r="D11" s="21"/>
      <c r="E11" s="21"/>
      <c r="F11" s="21"/>
      <c r="G11" s="21"/>
      <c r="H11" s="21"/>
      <c r="I11" s="21"/>
      <c r="J11" s="21"/>
      <c r="K11" s="21"/>
      <c r="L11" s="21"/>
      <c r="M11" s="12"/>
      <c r="N11" s="12"/>
      <c r="O11" s="12"/>
    </row>
    <row r="12" spans="1:17" x14ac:dyDescent="0.25">
      <c r="A12" s="14" t="s">
        <v>20</v>
      </c>
      <c r="B12" s="23" t="s">
        <v>21</v>
      </c>
      <c r="C12" s="44">
        <f>SUM(ROUND(D12,2),ROUND(E12,2),ROUND(F12,2),ROUND(G12,2),ROUND(H12,2),ROUND(I12,2),ROUND(J12,2),ROUND(K12,2),ROUND(L12,2),ROUND(M12,2),ROUND(N12,2),ROUND(O12,2))</f>
        <v>246.60000000000002</v>
      </c>
      <c r="D12" s="25">
        <v>25.57</v>
      </c>
      <c r="E12" s="25">
        <v>22.36</v>
      </c>
      <c r="F12" s="25">
        <v>23.07</v>
      </c>
      <c r="G12" s="25">
        <v>20.12</v>
      </c>
      <c r="H12" s="25">
        <v>19.3</v>
      </c>
      <c r="I12" s="25">
        <v>16.66</v>
      </c>
      <c r="J12" s="25">
        <v>15.44</v>
      </c>
      <c r="K12" s="25">
        <v>17.71</v>
      </c>
      <c r="L12" s="25">
        <v>17.920000000000002</v>
      </c>
      <c r="M12" s="25">
        <v>20.89</v>
      </c>
      <c r="N12" s="25">
        <v>22.8</v>
      </c>
      <c r="O12" s="25">
        <v>24.76</v>
      </c>
    </row>
    <row r="13" spans="1:17" x14ac:dyDescent="0.25">
      <c r="A13" s="14" t="s">
        <v>22</v>
      </c>
      <c r="B13" s="23" t="s">
        <v>23</v>
      </c>
      <c r="C13" s="24">
        <v>0.76</v>
      </c>
      <c r="D13" s="21"/>
      <c r="E13" s="21"/>
      <c r="F13" s="21"/>
      <c r="G13" s="19"/>
      <c r="H13" s="21"/>
      <c r="I13" s="21"/>
      <c r="J13" s="21"/>
      <c r="K13" s="21"/>
      <c r="L13" s="21"/>
      <c r="M13" s="12"/>
      <c r="N13" s="12"/>
      <c r="O13" s="12"/>
    </row>
    <row r="14" spans="1:17" x14ac:dyDescent="0.25">
      <c r="A14" s="47" t="s">
        <v>48</v>
      </c>
      <c r="B14" s="48" t="s">
        <v>47</v>
      </c>
      <c r="C14" s="43">
        <f>SUM(D14:O14)</f>
        <v>275.97000000000003</v>
      </c>
      <c r="D14" s="45">
        <v>23.44</v>
      </c>
      <c r="E14" s="45">
        <v>21.17</v>
      </c>
      <c r="F14" s="45">
        <v>23.44</v>
      </c>
      <c r="G14" s="45">
        <v>22.68</v>
      </c>
      <c r="H14" s="45">
        <v>23.44</v>
      </c>
      <c r="I14" s="45">
        <v>22.68</v>
      </c>
      <c r="J14" s="45">
        <v>23.44</v>
      </c>
      <c r="K14" s="45">
        <v>23.44</v>
      </c>
      <c r="L14" s="45">
        <v>22.68</v>
      </c>
      <c r="M14" s="45">
        <v>23.44</v>
      </c>
      <c r="N14" s="45">
        <v>22.68</v>
      </c>
      <c r="O14" s="45">
        <v>23.44</v>
      </c>
    </row>
    <row r="15" spans="1:17" x14ac:dyDescent="0.25">
      <c r="A15" s="47" t="s">
        <v>50</v>
      </c>
      <c r="B15" s="48" t="s">
        <v>49</v>
      </c>
      <c r="C15" s="43">
        <f>SUM(D15:O15)</f>
        <v>275.97000000000003</v>
      </c>
      <c r="D15" s="45">
        <v>23.44</v>
      </c>
      <c r="E15" s="45">
        <v>21.17</v>
      </c>
      <c r="F15" s="45">
        <v>23.44</v>
      </c>
      <c r="G15" s="45">
        <v>22.68</v>
      </c>
      <c r="H15" s="45">
        <v>23.44</v>
      </c>
      <c r="I15" s="45">
        <v>22.68</v>
      </c>
      <c r="J15" s="45">
        <v>23.44</v>
      </c>
      <c r="K15" s="45">
        <v>23.44</v>
      </c>
      <c r="L15" s="45">
        <v>22.68</v>
      </c>
      <c r="M15" s="45">
        <v>23.44</v>
      </c>
      <c r="N15" s="45">
        <v>22.68</v>
      </c>
      <c r="O15" s="45">
        <v>23.44</v>
      </c>
    </row>
    <row r="16" spans="1:17" x14ac:dyDescent="0.25">
      <c r="A16" s="47" t="s">
        <v>55</v>
      </c>
      <c r="B16" s="48"/>
      <c r="C16" s="43"/>
      <c r="D16" s="49" t="s">
        <v>51</v>
      </c>
      <c r="E16" s="50"/>
      <c r="F16" s="47"/>
      <c r="G16" s="51">
        <f>C14-C15</f>
        <v>0</v>
      </c>
      <c r="H16" s="49" t="s">
        <v>52</v>
      </c>
      <c r="I16" s="50"/>
      <c r="J16" s="21"/>
      <c r="K16" s="21"/>
      <c r="L16" s="21"/>
      <c r="M16" s="12"/>
      <c r="N16" s="12"/>
      <c r="O16" s="12"/>
    </row>
    <row r="17" spans="1:16" x14ac:dyDescent="0.25">
      <c r="A17" s="47" t="s">
        <v>43</v>
      </c>
      <c r="B17" s="48"/>
      <c r="C17" s="43">
        <f>SUM(D17:O17)</f>
        <v>273.90758833242273</v>
      </c>
      <c r="D17" s="42">
        <f>D18</f>
        <v>23.26</v>
      </c>
      <c r="E17" s="42">
        <f t="shared" ref="E17:O17" si="0">SUM(E18/1)</f>
        <v>21.01</v>
      </c>
      <c r="F17" s="42">
        <f>SUM(F18/0.941)</f>
        <v>23.241232731137092</v>
      </c>
      <c r="G17" s="42">
        <f>SUM(G18/0.7)</f>
        <v>22.514285714285716</v>
      </c>
      <c r="H17" s="42">
        <f>SUM(H18/0.45)</f>
        <v>23.266666666666669</v>
      </c>
      <c r="I17" s="42">
        <f>SUM(I18/0.44)</f>
        <v>22.522727272727273</v>
      </c>
      <c r="J17" s="42">
        <f>SUM(J18/0.44)</f>
        <v>23.272727272727273</v>
      </c>
      <c r="K17" s="42">
        <f>SUM(K18/0.48)</f>
        <v>23.270833333333336</v>
      </c>
      <c r="L17" s="42">
        <f>SUM(L18/0.76)</f>
        <v>22.513157894736842</v>
      </c>
      <c r="M17" s="42">
        <f>SUM(M18/0.94)</f>
        <v>23.265957446808514</v>
      </c>
      <c r="N17" s="42">
        <f t="shared" si="0"/>
        <v>22.51</v>
      </c>
      <c r="O17" s="42">
        <f t="shared" si="0"/>
        <v>23.26</v>
      </c>
      <c r="P17" s="27">
        <f>SUM(D17:O17)</f>
        <v>273.90758833242273</v>
      </c>
    </row>
    <row r="18" spans="1:16" x14ac:dyDescent="0.25">
      <c r="A18" s="47" t="s">
        <v>41</v>
      </c>
      <c r="B18" s="48" t="s">
        <v>24</v>
      </c>
      <c r="C18" s="44"/>
      <c r="D18" s="25">
        <v>23.26</v>
      </c>
      <c r="E18" s="25">
        <v>21.01</v>
      </c>
      <c r="F18" s="25">
        <v>21.87</v>
      </c>
      <c r="G18" s="25">
        <v>15.76</v>
      </c>
      <c r="H18" s="25">
        <v>10.47</v>
      </c>
      <c r="I18" s="25">
        <v>9.91</v>
      </c>
      <c r="J18" s="25">
        <v>10.24</v>
      </c>
      <c r="K18" s="25">
        <v>11.17</v>
      </c>
      <c r="L18" s="25">
        <v>17.11</v>
      </c>
      <c r="M18" s="25">
        <v>21.87</v>
      </c>
      <c r="N18" s="25">
        <v>22.51</v>
      </c>
      <c r="O18" s="25">
        <v>23.26</v>
      </c>
      <c r="P18" s="27">
        <f>SUM(D18:O18)</f>
        <v>208.44</v>
      </c>
    </row>
    <row r="19" spans="1:16" x14ac:dyDescent="0.25">
      <c r="A19" s="14" t="s">
        <v>42</v>
      </c>
      <c r="B19" s="23" t="s">
        <v>25</v>
      </c>
      <c r="C19" s="44">
        <f>SUM(ROUND(D19,2),ROUND(E19,2),ROUND(F19,2),ROUND(G19,2),ROUND(H19,2),ROUND(I19,2),ROUND(J19,2),ROUND(K19,2),ROUND(L19,2),ROUND(M19,2),ROUND(N19,2),ROUND(O19,2))</f>
        <v>0</v>
      </c>
      <c r="D19" s="2"/>
      <c r="E19" s="2"/>
      <c r="F19" s="2"/>
      <c r="G19" s="2"/>
      <c r="H19" s="2"/>
      <c r="I19" s="2"/>
      <c r="J19" s="2"/>
      <c r="K19" s="2"/>
      <c r="L19" s="2"/>
      <c r="M19" s="2"/>
      <c r="N19" s="2"/>
      <c r="O19" s="2"/>
    </row>
    <row r="20" spans="1:16" x14ac:dyDescent="0.25">
      <c r="A20" s="14"/>
      <c r="B20" s="23"/>
      <c r="C20" s="44"/>
      <c r="D20" s="29" t="s">
        <v>26</v>
      </c>
      <c r="E20" s="30"/>
      <c r="F20" s="31"/>
      <c r="G20" s="1">
        <f>C17-(SUM(ROUND(D18,2),ROUND(E18,2),ROUND(F18,2),ROUND(G18,2),ROUND(H18,2),ROUND(I18,'Water calculator (S)'!N106),ROUND(J18,2),ROUND(K18,2),ROUND(L18,2),ROUND(M18,2),ROUND(N18,2),ROUND(O18,2)))</f>
        <v>65.377588332422761</v>
      </c>
      <c r="H20" s="32" t="str">
        <f>IF(G20&lt;0,"Error, check entries for primary loss","")</f>
        <v/>
      </c>
      <c r="I20" s="21"/>
      <c r="J20" s="21"/>
      <c r="K20" s="21"/>
      <c r="L20" s="21"/>
      <c r="M20" s="12"/>
      <c r="N20" s="12"/>
      <c r="O20" s="12"/>
      <c r="P20" s="27"/>
    </row>
    <row r="21" spans="1:16" x14ac:dyDescent="0.25">
      <c r="A21" s="33" t="s">
        <v>27</v>
      </c>
      <c r="B21" s="23"/>
      <c r="C21" s="43">
        <f>0.85*ROUND(C11,2)+ROUND(C12,2)+365*ROUND(C13,2)+C17+C19</f>
        <v>2195.3160883324226</v>
      </c>
      <c r="D21" s="21"/>
      <c r="E21" s="21"/>
      <c r="F21" s="21"/>
      <c r="G21" s="21"/>
      <c r="H21" s="21"/>
      <c r="I21" s="21"/>
      <c r="J21" s="21"/>
      <c r="K21" s="21"/>
      <c r="L21" s="21"/>
      <c r="M21" s="12"/>
      <c r="N21" s="12"/>
      <c r="O21" s="12"/>
    </row>
    <row r="22" spans="1:16" x14ac:dyDescent="0.25">
      <c r="A22" s="33"/>
      <c r="B22" s="23"/>
      <c r="C22" s="34"/>
      <c r="D22" s="21"/>
      <c r="E22" s="21"/>
      <c r="F22" s="21"/>
      <c r="G22" s="21"/>
      <c r="H22" s="21"/>
      <c r="I22" s="21"/>
      <c r="J22" s="21"/>
      <c r="K22" s="21"/>
      <c r="L22" s="21"/>
      <c r="M22" s="12"/>
      <c r="N22" s="12"/>
      <c r="O22" s="12"/>
    </row>
    <row r="23" spans="1:16" x14ac:dyDescent="0.25">
      <c r="A23" s="14"/>
      <c r="B23" s="23"/>
      <c r="C23" s="35" t="s">
        <v>28</v>
      </c>
      <c r="D23" s="21"/>
      <c r="E23" s="21"/>
      <c r="F23" s="21"/>
      <c r="G23" s="21"/>
      <c r="H23" s="21"/>
      <c r="I23" s="21"/>
      <c r="J23" s="21"/>
      <c r="K23" s="21"/>
      <c r="L23" s="21"/>
      <c r="M23" s="12"/>
      <c r="N23" s="12"/>
      <c r="O23" s="12"/>
    </row>
    <row r="24" spans="1:16" x14ac:dyDescent="0.25">
      <c r="A24" s="36" t="s">
        <v>29</v>
      </c>
      <c r="B24" s="23"/>
      <c r="C24" s="35" t="s">
        <v>6</v>
      </c>
      <c r="D24" s="21"/>
      <c r="E24" s="21"/>
      <c r="F24" s="21"/>
      <c r="G24" s="21"/>
      <c r="H24" s="21"/>
      <c r="I24" s="21"/>
      <c r="J24" s="21"/>
      <c r="K24" s="21"/>
      <c r="L24" s="21"/>
      <c r="M24" s="12"/>
      <c r="N24" s="12"/>
      <c r="O24" s="12"/>
    </row>
    <row r="25" spans="1:16" x14ac:dyDescent="0.25">
      <c r="A25" s="9" t="s">
        <v>30</v>
      </c>
      <c r="B25" s="28" t="s">
        <v>56</v>
      </c>
      <c r="C25" s="44">
        <f>SUM(ROUND(D25,2),ROUND(E25,2),ROUND(F25,2),ROUND(G25,2),ROUND(H25,2),ROUND(I25,2),ROUND(J25,2),ROUND(K25,2),ROUND(L25,2),ROUND(M25,2),ROUND(N25,2),ROUND(O25,2))</f>
        <v>-805.23</v>
      </c>
      <c r="D25" s="52">
        <v>-805.23</v>
      </c>
      <c r="E25" s="53"/>
      <c r="F25" s="53"/>
      <c r="G25" s="53"/>
      <c r="H25" s="53"/>
      <c r="I25" s="53"/>
      <c r="J25" s="26"/>
      <c r="K25" s="26"/>
      <c r="L25" s="26"/>
      <c r="M25" s="53"/>
      <c r="N25" s="53"/>
      <c r="O25" s="53"/>
    </row>
    <row r="26" spans="1:16" x14ac:dyDescent="0.25">
      <c r="A26" s="9" t="s">
        <v>39</v>
      </c>
      <c r="B26" s="28"/>
      <c r="C26" s="44">
        <f>IF(ABS(C25)&gt;1,-G20,0)</f>
        <v>-65.377588332422761</v>
      </c>
      <c r="D26" s="12"/>
      <c r="E26" s="12"/>
      <c r="F26" s="12"/>
      <c r="G26" s="12"/>
      <c r="H26" s="12"/>
      <c r="I26" s="12"/>
      <c r="J26" s="21"/>
      <c r="K26" s="21"/>
      <c r="L26" s="21"/>
      <c r="M26" s="12"/>
      <c r="N26" s="12"/>
      <c r="O26" s="12"/>
    </row>
    <row r="27" spans="1:16" x14ac:dyDescent="0.25">
      <c r="A27" s="9" t="s">
        <v>53</v>
      </c>
      <c r="B27" s="37"/>
      <c r="C27" s="44">
        <f>-G16</f>
        <v>0</v>
      </c>
      <c r="D27" s="12"/>
      <c r="E27" s="12"/>
      <c r="F27" s="12"/>
      <c r="G27" s="12"/>
      <c r="H27" s="12"/>
      <c r="I27" s="12"/>
      <c r="J27" s="21"/>
      <c r="K27" s="21"/>
      <c r="L27" s="21"/>
      <c r="M27" s="12"/>
      <c r="N27" s="12"/>
      <c r="O27" s="12"/>
    </row>
    <row r="28" spans="1:16" x14ac:dyDescent="0.25">
      <c r="A28" s="9" t="s">
        <v>61</v>
      </c>
      <c r="B28" s="28" t="s">
        <v>59</v>
      </c>
      <c r="C28" s="44">
        <f>SUM(ROUND(D28,2),ROUND(E28,2),ROUND(F28,2),ROUND(G28,2),ROUND(H28,2),ROUND(I28,2),ROUND(J28,2),ROUND(K28,2),ROUND(L28,2),ROUND(M28,2),ROUND(N28,2),ROUND(O28,2))</f>
        <v>0</v>
      </c>
      <c r="D28" s="25"/>
      <c r="E28" s="25"/>
      <c r="F28" s="25"/>
      <c r="G28" s="25"/>
      <c r="H28" s="25"/>
      <c r="I28" s="25"/>
      <c r="J28" s="25"/>
      <c r="K28" s="25"/>
      <c r="L28" s="25"/>
      <c r="M28" s="25"/>
      <c r="N28" s="25"/>
      <c r="O28" s="25"/>
    </row>
    <row r="29" spans="1:16" x14ac:dyDescent="0.25">
      <c r="A29" s="9" t="s">
        <v>62</v>
      </c>
      <c r="B29" s="28" t="s">
        <v>63</v>
      </c>
      <c r="C29" s="44">
        <f>SUM(ROUND(D29,2),ROUND(E29,2),ROUND(F29,2),ROUND(G29,2),ROUND(H29,2),ROUND(I29,2),ROUND(J29,2),ROUND(K29,2),ROUND(L29,2),ROUND(M29,2),ROUND(N29,2),ROUND(O29,2))</f>
        <v>0</v>
      </c>
      <c r="D29" s="3"/>
      <c r="E29" s="3"/>
      <c r="F29" s="3"/>
      <c r="G29" s="3"/>
      <c r="H29" s="3"/>
      <c r="I29" s="3"/>
      <c r="J29" s="3"/>
      <c r="K29" s="3"/>
      <c r="L29" s="3"/>
      <c r="M29" s="3"/>
      <c r="N29" s="3"/>
      <c r="O29" s="3"/>
    </row>
    <row r="30" spans="1:16" x14ac:dyDescent="0.25">
      <c r="A30" s="59" t="s">
        <v>64</v>
      </c>
      <c r="B30" s="60" t="s">
        <v>60</v>
      </c>
      <c r="C30" s="44">
        <f>SUM(ROUND(D30,2),ROUND(E30,2),ROUND(F30,2),ROUND(G30,2),ROUND(H30,2),ROUND(I30,2),ROUND(J30,2),ROUND(K30,2),ROUND(L30,2),ROUND(M30,2),ROUND(N30,2),ROUND(O30,2))</f>
        <v>0</v>
      </c>
      <c r="D30" s="3"/>
      <c r="E30" s="3"/>
      <c r="F30" s="3"/>
      <c r="G30" s="3"/>
      <c r="H30" s="3"/>
      <c r="I30" s="3"/>
      <c r="J30" s="3"/>
      <c r="K30" s="3"/>
      <c r="L30" s="3"/>
      <c r="M30" s="3"/>
      <c r="N30" s="3"/>
      <c r="O30" s="3"/>
    </row>
    <row r="31" spans="1:16" x14ac:dyDescent="0.25">
      <c r="B31" s="38" t="s">
        <v>31</v>
      </c>
      <c r="C31" s="39"/>
      <c r="D31" s="40"/>
      <c r="E31" s="40"/>
      <c r="F31" s="40"/>
      <c r="G31" s="40"/>
      <c r="H31" s="40"/>
      <c r="I31" s="40"/>
      <c r="J31" s="22"/>
      <c r="K31" s="22"/>
      <c r="L31" s="22"/>
      <c r="M31" s="40"/>
      <c r="N31" s="40"/>
      <c r="O31" s="40"/>
    </row>
    <row r="32" spans="1:16" x14ac:dyDescent="0.25">
      <c r="B32" s="38"/>
      <c r="C32" s="39"/>
      <c r="D32" s="40"/>
      <c r="E32" s="40"/>
      <c r="F32" s="40"/>
      <c r="G32" s="40"/>
      <c r="H32" s="40"/>
      <c r="I32" s="40"/>
      <c r="J32" s="22"/>
      <c r="K32" s="22"/>
      <c r="L32" s="22"/>
      <c r="M32" s="40"/>
      <c r="N32" s="40"/>
      <c r="O32" s="40"/>
    </row>
    <row r="33" spans="1:15" x14ac:dyDescent="0.25">
      <c r="A33" s="9" t="s">
        <v>32</v>
      </c>
      <c r="B33" s="28"/>
      <c r="C33" s="4"/>
      <c r="D33" s="32" t="str">
        <f>IF(C33&gt;0,"should be a negative number","")</f>
        <v/>
      </c>
      <c r="E33" s="40"/>
      <c r="F33" s="40"/>
      <c r="G33" s="40"/>
      <c r="H33" s="40"/>
      <c r="I33" s="40"/>
      <c r="J33" s="22"/>
      <c r="K33" s="22"/>
      <c r="L33" s="22"/>
      <c r="M33" s="40"/>
      <c r="N33" s="40"/>
      <c r="O33" s="40"/>
    </row>
    <row r="34" spans="1:15" x14ac:dyDescent="0.25">
      <c r="B34" s="28"/>
      <c r="C34" s="39"/>
      <c r="D34" s="40"/>
      <c r="E34" s="40"/>
      <c r="F34" s="40"/>
      <c r="G34" s="40"/>
      <c r="H34" s="40"/>
      <c r="I34" s="40"/>
      <c r="J34" s="22"/>
      <c r="K34" s="22"/>
      <c r="L34" s="22"/>
      <c r="M34" s="40"/>
      <c r="N34" s="40"/>
      <c r="O34" s="40"/>
    </row>
    <row r="35" spans="1:15" x14ac:dyDescent="0.25">
      <c r="A35" s="9" t="s">
        <v>33</v>
      </c>
      <c r="B35" s="28"/>
      <c r="C35" s="4"/>
      <c r="D35" s="32" t="str">
        <f>IF(C35&gt;0,"should be a negative number","")</f>
        <v/>
      </c>
      <c r="E35" s="54" t="s">
        <v>34</v>
      </c>
      <c r="F35" s="54"/>
      <c r="G35" s="54"/>
      <c r="H35" s="54"/>
      <c r="I35" s="54"/>
      <c r="J35" s="54"/>
      <c r="K35" s="54"/>
      <c r="L35" s="40"/>
      <c r="M35" s="40"/>
      <c r="N35" s="40"/>
      <c r="O35" s="40"/>
    </row>
    <row r="36" spans="1:15" x14ac:dyDescent="0.25">
      <c r="A36" s="9" t="s">
        <v>35</v>
      </c>
      <c r="B36" s="28"/>
      <c r="C36" s="4"/>
      <c r="D36" s="32" t="str">
        <f>IF(C36&gt;0,"should be a negative number","")</f>
        <v/>
      </c>
      <c r="E36" s="54"/>
      <c r="F36" s="54"/>
      <c r="G36" s="54"/>
      <c r="H36" s="54"/>
      <c r="I36" s="54"/>
      <c r="J36" s="54"/>
      <c r="K36" s="54"/>
      <c r="L36" s="40"/>
      <c r="M36" s="40"/>
      <c r="N36" s="40"/>
      <c r="O36" s="40"/>
    </row>
    <row r="37" spans="1:15" x14ac:dyDescent="0.25">
      <c r="A37" s="9" t="s">
        <v>36</v>
      </c>
      <c r="B37" s="28"/>
      <c r="C37" s="4"/>
      <c r="D37" s="32" t="str">
        <f>IF(C37&gt;0,"should be a negative number","")</f>
        <v/>
      </c>
      <c r="E37" s="54"/>
      <c r="F37" s="54"/>
      <c r="G37" s="54"/>
      <c r="H37" s="54"/>
      <c r="I37" s="54"/>
      <c r="J37" s="54"/>
      <c r="K37" s="54"/>
      <c r="L37" s="40"/>
      <c r="M37" s="40"/>
      <c r="N37" s="40"/>
      <c r="O37" s="40"/>
    </row>
    <row r="38" spans="1:15" x14ac:dyDescent="0.25">
      <c r="B38" s="28"/>
      <c r="C38" s="34"/>
      <c r="D38" s="40"/>
      <c r="E38" s="40"/>
      <c r="F38" s="40"/>
      <c r="G38" s="40"/>
      <c r="H38" s="40"/>
      <c r="I38" s="40"/>
      <c r="J38" s="40"/>
      <c r="K38" s="40"/>
      <c r="L38" s="40"/>
      <c r="M38" s="40"/>
      <c r="N38" s="40"/>
      <c r="O38" s="40"/>
    </row>
    <row r="39" spans="1:15" x14ac:dyDescent="0.25">
      <c r="A39" s="33" t="s">
        <v>37</v>
      </c>
      <c r="B39" s="28"/>
      <c r="C39" s="5">
        <f>C25+C26+C27+C28+C29+C30+C33+C35+C36+C37</f>
        <v>-870.60758833242278</v>
      </c>
    </row>
    <row r="40" spans="1:15" x14ac:dyDescent="0.25">
      <c r="B40" s="12"/>
      <c r="C40"/>
      <c r="D40" s="6">
        <f>C21-(-C39)</f>
        <v>1324.7084999999997</v>
      </c>
    </row>
    <row r="41" spans="1:15" ht="15.6" x14ac:dyDescent="0.3">
      <c r="A41" s="33" t="s">
        <v>38</v>
      </c>
      <c r="B41" s="12"/>
      <c r="C41" s="46">
        <f>IF(C21&gt;0,-ROUNDDOWN(C39/C21,3),"")</f>
        <v>0.39600000000000002</v>
      </c>
      <c r="D41" s="55" t="str">
        <f>IF(C41="","",IF(C41&gt;=$O$7,"Gold level (G3) attained",IF(C41&gt;=$O$6,"Silver level (S3) attained","")))</f>
        <v>Silver level (S3) attained</v>
      </c>
      <c r="E41" s="55"/>
      <c r="F41" s="55"/>
    </row>
    <row r="42" spans="1:15" x14ac:dyDescent="0.25">
      <c r="B42" s="12"/>
      <c r="C42" s="40"/>
    </row>
    <row r="43" spans="1:15" ht="43.8" customHeight="1" x14ac:dyDescent="0.25">
      <c r="A43" s="58" t="s">
        <v>65</v>
      </c>
      <c r="B43" s="58"/>
      <c r="C43" s="58"/>
      <c r="D43" s="58"/>
      <c r="E43" s="58"/>
      <c r="F43" s="58"/>
      <c r="G43" s="58"/>
      <c r="H43" s="58"/>
      <c r="I43" s="58"/>
      <c r="J43" s="58"/>
      <c r="K43" s="58"/>
      <c r="L43" s="58"/>
      <c r="M43" s="58"/>
      <c r="N43" s="58"/>
      <c r="O43" s="58"/>
    </row>
    <row r="45" spans="1:15" ht="13.5" customHeight="1" x14ac:dyDescent="0.25">
      <c r="A45" s="41"/>
      <c r="B45" s="41"/>
      <c r="C45" s="41"/>
      <c r="D45" s="41"/>
      <c r="E45" s="41"/>
      <c r="F45" s="41"/>
      <c r="G45" s="41"/>
      <c r="H45" s="41"/>
      <c r="I45" s="41"/>
      <c r="J45" s="41"/>
      <c r="K45" s="41"/>
      <c r="L45" s="41"/>
      <c r="M45" s="41"/>
      <c r="N45" s="41"/>
      <c r="O45" s="41"/>
    </row>
    <row r="46" spans="1:15" x14ac:dyDescent="0.25">
      <c r="A46" s="41"/>
      <c r="B46" s="41"/>
      <c r="C46" s="41"/>
      <c r="D46" s="41"/>
      <c r="E46" s="41"/>
      <c r="F46" s="41"/>
      <c r="G46" s="41"/>
      <c r="H46" s="41"/>
      <c r="I46" s="41"/>
      <c r="J46" s="41"/>
      <c r="K46" s="41"/>
      <c r="L46" s="41"/>
      <c r="M46" s="41"/>
      <c r="N46" s="41"/>
      <c r="O46" s="41"/>
    </row>
  </sheetData>
  <mergeCells count="5">
    <mergeCell ref="E2:F2"/>
    <mergeCell ref="G2:H2"/>
    <mergeCell ref="E35:K37"/>
    <mergeCell ref="D41:F41"/>
    <mergeCell ref="A43:O43"/>
  </mergeCells>
  <conditionalFormatting sqref="D41:E41">
    <cfRule type="cellIs" dxfId="3" priority="2" stopIfTrue="1" operator="equal">
      <formula>"Silver level (S3) attained"</formula>
    </cfRule>
    <cfRule type="cellIs" dxfId="2" priority="3" stopIfTrue="1" operator="equal">
      <formula>"Gold level (G3) attained"</formula>
    </cfRule>
  </conditionalFormatting>
  <conditionalFormatting sqref="G16">
    <cfRule type="cellIs" dxfId="1" priority="1" stopIfTrue="1" operator="lessThan">
      <formula>0</formula>
    </cfRule>
  </conditionalFormatting>
  <conditionalFormatting sqref="G20">
    <cfRule type="cellIs" dxfId="0" priority="4" stopIfTrue="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Water calculator</vt:lpstr>
      <vt:lpstr>Water calculator (G)</vt:lpstr>
      <vt:lpstr>Water calculator (S)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u206435 S Scott BSD</dc:creator>
  <cp:lastModifiedBy>Steven Scott</cp:lastModifiedBy>
  <dcterms:created xsi:type="dcterms:W3CDTF">2017-11-07T14:40:49Z</dcterms:created>
  <dcterms:modified xsi:type="dcterms:W3CDTF">2024-04-08T09:13:18Z</dcterms:modified>
</cp:coreProperties>
</file>